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15" tabRatio="797" activeTab="6"/>
  </bookViews>
  <sheets>
    <sheet name="획정원리" sheetId="1" r:id="rId1"/>
    <sheet name="견본" sheetId="3" r:id="rId2"/>
    <sheet name="호봉획정표" sheetId="2" r:id="rId3"/>
    <sheet name="경력기간계산" sheetId="4" r:id="rId4"/>
    <sheet name="년월일환산" sheetId="5" r:id="rId5"/>
    <sheet name="주시간환산" sheetId="6" r:id="rId6"/>
    <sheet name="총시간환산" sheetId="7" r:id="rId7"/>
  </sheets>
  <definedNames>
    <definedName name="_xlnm.Print_Area" localSheetId="1">견본!$B:$L</definedName>
    <definedName name="_xlnm.Print_Area" localSheetId="3">경력기간계산!$B:$B</definedName>
    <definedName name="_xlnm.Print_Area" localSheetId="2">호봉획정표!$A$1:$K$40</definedName>
    <definedName name="_xlnm.Print_Area" localSheetId="0">획정원리!$B:$O</definedName>
    <definedName name="가산">획정원리!$E$4:$E$9</definedName>
    <definedName name="가산참조">획정원리!$E$4:$F$9</definedName>
    <definedName name="근년" localSheetId="1">견본!$E$17:$E$88</definedName>
    <definedName name="근년">호봉획정표!$D$17:$D$99</definedName>
    <definedName name="근월" localSheetId="1">견본!$F$17:$F$88</definedName>
    <definedName name="근월">호봉획정표!$E$17:$E$99</definedName>
    <definedName name="근일" localSheetId="1">견본!$G$17:$G$88</definedName>
    <definedName name="근일">호봉획정표!$F$17:$F$99</definedName>
    <definedName name="기산">획정원리!$H$4:$H$26</definedName>
    <definedName name="기산참조">획정원리!$H$4:$I$26</definedName>
    <definedName name="학령">획정원리!$B$4:$B$13</definedName>
    <definedName name="학령참조">획정원리!$B$4:$C$13</definedName>
    <definedName name="환년" localSheetId="1">견본!$I$17:$I$88</definedName>
    <definedName name="환년">호봉획정표!$H$17:$H$99</definedName>
    <definedName name="환월" localSheetId="1">견본!$J$17:$J$88</definedName>
    <definedName name="환월">호봉획정표!$I$17:$I$99</definedName>
    <definedName name="환일" localSheetId="1">견본!$K$17:$K$88</definedName>
    <definedName name="환일">호봉획정표!$J$17:$J$99</definedName>
  </definedNames>
  <calcPr calcId="162913"/>
</workbook>
</file>

<file path=xl/calcChain.xml><?xml version="1.0" encoding="utf-8"?>
<calcChain xmlns="http://schemas.openxmlformats.org/spreadsheetml/2006/main">
  <c r="K8" i="2" l="1"/>
  <c r="L18" i="2" l="1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7" i="2"/>
  <c r="C14" i="5" l="1"/>
  <c r="J14" i="5" s="1"/>
  <c r="F17" i="2"/>
  <c r="C13" i="5"/>
  <c r="I13" i="5" s="1"/>
  <c r="J13" i="5" s="1"/>
  <c r="E17" i="2"/>
  <c r="C12" i="5"/>
  <c r="H12" i="5" s="1"/>
  <c r="D17" i="2"/>
  <c r="H20" i="5" l="1"/>
  <c r="I12" i="5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I99" i="2"/>
  <c r="H99" i="2"/>
  <c r="I98" i="2"/>
  <c r="H98" i="2"/>
  <c r="I97" i="2"/>
  <c r="H97" i="2"/>
  <c r="I96" i="2"/>
  <c r="H96" i="2"/>
  <c r="I95" i="2"/>
  <c r="H95" i="2"/>
  <c r="I94" i="2"/>
  <c r="H94" i="2"/>
  <c r="I93" i="2"/>
  <c r="H93" i="2"/>
  <c r="I92" i="2"/>
  <c r="H92" i="2"/>
  <c r="I91" i="2"/>
  <c r="H91" i="2"/>
  <c r="I90" i="2"/>
  <c r="H90" i="2"/>
  <c r="I89" i="2"/>
  <c r="H89" i="2"/>
  <c r="I88" i="2"/>
  <c r="H88" i="2"/>
  <c r="I87" i="2"/>
  <c r="H87" i="2"/>
  <c r="I86" i="2"/>
  <c r="H86" i="2"/>
  <c r="I85" i="2"/>
  <c r="H85" i="2"/>
  <c r="I84" i="2"/>
  <c r="H84" i="2"/>
  <c r="I83" i="2"/>
  <c r="H83" i="2"/>
  <c r="I82" i="2"/>
  <c r="H82" i="2"/>
  <c r="I81" i="2"/>
  <c r="H81" i="2"/>
  <c r="I80" i="2"/>
  <c r="H80" i="2"/>
  <c r="I79" i="2"/>
  <c r="H79" i="2"/>
  <c r="I78" i="2"/>
  <c r="H78" i="2"/>
  <c r="I77" i="2"/>
  <c r="H77" i="2"/>
  <c r="I76" i="2"/>
  <c r="H76" i="2"/>
  <c r="I75" i="2"/>
  <c r="H75" i="2"/>
  <c r="I74" i="2"/>
  <c r="H74" i="2"/>
  <c r="I73" i="2"/>
  <c r="H73" i="2"/>
  <c r="I72" i="2"/>
  <c r="H72" i="2"/>
  <c r="I71" i="2"/>
  <c r="H71" i="2"/>
  <c r="I70" i="2"/>
  <c r="H70" i="2"/>
  <c r="I69" i="2"/>
  <c r="H69" i="2"/>
  <c r="I68" i="2"/>
  <c r="H68" i="2"/>
  <c r="I67" i="2"/>
  <c r="H67" i="2"/>
  <c r="I66" i="2"/>
  <c r="H66" i="2"/>
  <c r="I65" i="2"/>
  <c r="H65" i="2"/>
  <c r="I64" i="2"/>
  <c r="H64" i="2"/>
  <c r="I63" i="2"/>
  <c r="H63" i="2"/>
  <c r="I62" i="2"/>
  <c r="H62" i="2"/>
  <c r="I61" i="2"/>
  <c r="H61" i="2"/>
  <c r="I60" i="2"/>
  <c r="H60" i="2"/>
  <c r="I59" i="2"/>
  <c r="H59" i="2"/>
  <c r="I58" i="2"/>
  <c r="H58" i="2"/>
  <c r="I57" i="2"/>
  <c r="H57" i="2"/>
  <c r="I56" i="2"/>
  <c r="H56" i="2"/>
  <c r="I55" i="2"/>
  <c r="H55" i="2"/>
  <c r="I54" i="2"/>
  <c r="H54" i="2"/>
  <c r="I53" i="2"/>
  <c r="H53" i="2"/>
  <c r="I52" i="2"/>
  <c r="H52" i="2"/>
  <c r="I51" i="2"/>
  <c r="H51" i="2"/>
  <c r="I50" i="2"/>
  <c r="H50" i="2"/>
  <c r="I49" i="2"/>
  <c r="H49" i="2"/>
  <c r="I48" i="2"/>
  <c r="H48" i="2"/>
  <c r="I47" i="2"/>
  <c r="H47" i="2"/>
  <c r="I46" i="2"/>
  <c r="H46" i="2"/>
  <c r="I45" i="2"/>
  <c r="H45" i="2"/>
  <c r="I44" i="2"/>
  <c r="H44" i="2"/>
  <c r="I43" i="2"/>
  <c r="H43" i="2"/>
  <c r="I42" i="2"/>
  <c r="H42" i="2"/>
  <c r="I41" i="2"/>
  <c r="H41" i="2"/>
  <c r="I40" i="2"/>
  <c r="H40" i="2"/>
  <c r="I39" i="2"/>
  <c r="H39" i="2"/>
  <c r="I38" i="2"/>
  <c r="H38" i="2"/>
  <c r="I37" i="2"/>
  <c r="H37" i="2"/>
  <c r="I36" i="2"/>
  <c r="H36" i="2"/>
  <c r="I35" i="2"/>
  <c r="H35" i="2"/>
  <c r="I34" i="2"/>
  <c r="H34" i="2"/>
  <c r="I33" i="2"/>
  <c r="H33" i="2"/>
  <c r="I32" i="2"/>
  <c r="H32" i="2"/>
  <c r="I31" i="2"/>
  <c r="H31" i="2"/>
  <c r="I30" i="2"/>
  <c r="H30" i="2"/>
  <c r="I29" i="2"/>
  <c r="H29" i="2"/>
  <c r="I28" i="2"/>
  <c r="H28" i="2"/>
  <c r="I27" i="2"/>
  <c r="H27" i="2"/>
  <c r="I26" i="2"/>
  <c r="H26" i="2"/>
  <c r="I25" i="2"/>
  <c r="H25" i="2"/>
  <c r="I24" i="2"/>
  <c r="H24" i="2"/>
  <c r="I23" i="2"/>
  <c r="H23" i="2"/>
  <c r="I22" i="2"/>
  <c r="H22" i="2"/>
  <c r="I21" i="2"/>
  <c r="H21" i="2"/>
  <c r="I20" i="2"/>
  <c r="H20" i="2"/>
  <c r="I19" i="2"/>
  <c r="H19" i="2"/>
  <c r="I20" i="5" l="1"/>
  <c r="C21" i="5" s="1"/>
  <c r="J12" i="5"/>
  <c r="J20" i="5" s="1"/>
  <c r="C22" i="5" s="1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C20" i="5" l="1"/>
  <c r="F16" i="2"/>
  <c r="D18" i="2"/>
  <c r="E18" i="2"/>
  <c r="D19" i="2"/>
  <c r="E19" i="2"/>
  <c r="D20" i="2"/>
  <c r="E20" i="2"/>
  <c r="D21" i="2"/>
  <c r="E21" i="2"/>
  <c r="D22" i="2"/>
  <c r="E22" i="2"/>
  <c r="D23" i="2"/>
  <c r="E23" i="2"/>
  <c r="D24" i="2"/>
  <c r="E24" i="2"/>
  <c r="D25" i="2"/>
  <c r="E25" i="2"/>
  <c r="D26" i="2"/>
  <c r="E26" i="2"/>
  <c r="D27" i="2"/>
  <c r="E27" i="2"/>
  <c r="D28" i="2"/>
  <c r="E28" i="2"/>
  <c r="D29" i="2"/>
  <c r="E29" i="2"/>
  <c r="D30" i="2"/>
  <c r="E30" i="2"/>
  <c r="D31" i="2"/>
  <c r="E31" i="2"/>
  <c r="D32" i="2"/>
  <c r="E32" i="2"/>
  <c r="D33" i="2"/>
  <c r="E33" i="2"/>
  <c r="D34" i="2"/>
  <c r="E34" i="2"/>
  <c r="D35" i="2"/>
  <c r="E35" i="2"/>
  <c r="D36" i="2"/>
  <c r="E36" i="2"/>
  <c r="D37" i="2"/>
  <c r="E37" i="2"/>
  <c r="D38" i="2"/>
  <c r="E38" i="2"/>
  <c r="D39" i="2"/>
  <c r="E39" i="2"/>
  <c r="D40" i="2"/>
  <c r="E40" i="2"/>
  <c r="D41" i="2"/>
  <c r="E41" i="2"/>
  <c r="D42" i="2"/>
  <c r="E42" i="2"/>
  <c r="D43" i="2"/>
  <c r="E43" i="2"/>
  <c r="D44" i="2"/>
  <c r="E44" i="2"/>
  <c r="D45" i="2"/>
  <c r="E45" i="2"/>
  <c r="D46" i="2"/>
  <c r="E46" i="2"/>
  <c r="D47" i="2"/>
  <c r="E47" i="2"/>
  <c r="D48" i="2"/>
  <c r="E48" i="2"/>
  <c r="D49" i="2"/>
  <c r="E49" i="2"/>
  <c r="D50" i="2"/>
  <c r="E50" i="2"/>
  <c r="D51" i="2"/>
  <c r="E51" i="2"/>
  <c r="D52" i="2"/>
  <c r="E52" i="2"/>
  <c r="D53" i="2"/>
  <c r="E53" i="2"/>
  <c r="D54" i="2"/>
  <c r="E54" i="2"/>
  <c r="D55" i="2"/>
  <c r="E55" i="2"/>
  <c r="D56" i="2"/>
  <c r="E56" i="2"/>
  <c r="D57" i="2"/>
  <c r="E57" i="2"/>
  <c r="D58" i="2"/>
  <c r="E58" i="2"/>
  <c r="D59" i="2"/>
  <c r="E59" i="2"/>
  <c r="D60" i="2"/>
  <c r="E60" i="2"/>
  <c r="D61" i="2"/>
  <c r="E61" i="2"/>
  <c r="D62" i="2"/>
  <c r="E62" i="2"/>
  <c r="D63" i="2"/>
  <c r="E63" i="2"/>
  <c r="D64" i="2"/>
  <c r="E64" i="2"/>
  <c r="D65" i="2"/>
  <c r="E65" i="2"/>
  <c r="D66" i="2"/>
  <c r="E66" i="2"/>
  <c r="D67" i="2"/>
  <c r="E67" i="2"/>
  <c r="D68" i="2"/>
  <c r="E68" i="2"/>
  <c r="D69" i="2"/>
  <c r="E69" i="2"/>
  <c r="D70" i="2"/>
  <c r="E70" i="2"/>
  <c r="D71" i="2"/>
  <c r="E71" i="2"/>
  <c r="D72" i="2"/>
  <c r="E72" i="2"/>
  <c r="D73" i="2"/>
  <c r="E73" i="2"/>
  <c r="D74" i="2"/>
  <c r="E74" i="2"/>
  <c r="D75" i="2"/>
  <c r="E75" i="2"/>
  <c r="D76" i="2"/>
  <c r="E76" i="2"/>
  <c r="D77" i="2"/>
  <c r="E77" i="2"/>
  <c r="D78" i="2"/>
  <c r="E78" i="2"/>
  <c r="D79" i="2"/>
  <c r="E79" i="2"/>
  <c r="D80" i="2"/>
  <c r="E80" i="2"/>
  <c r="D81" i="2"/>
  <c r="E81" i="2"/>
  <c r="D82" i="2"/>
  <c r="E82" i="2"/>
  <c r="D83" i="2"/>
  <c r="E83" i="2"/>
  <c r="D84" i="2"/>
  <c r="E84" i="2"/>
  <c r="D85" i="2"/>
  <c r="E85" i="2"/>
  <c r="D86" i="2"/>
  <c r="E86" i="2"/>
  <c r="D87" i="2"/>
  <c r="E87" i="2"/>
  <c r="D88" i="2"/>
  <c r="E88" i="2"/>
  <c r="D89" i="2"/>
  <c r="E89" i="2"/>
  <c r="D90" i="2"/>
  <c r="E90" i="2"/>
  <c r="D91" i="2"/>
  <c r="E91" i="2"/>
  <c r="D92" i="2"/>
  <c r="E92" i="2"/>
  <c r="D93" i="2"/>
  <c r="E93" i="2"/>
  <c r="D94" i="2"/>
  <c r="E94" i="2"/>
  <c r="D95" i="2"/>
  <c r="E95" i="2"/>
  <c r="D96" i="2"/>
  <c r="E96" i="2"/>
  <c r="D97" i="2"/>
  <c r="E97" i="2"/>
  <c r="D98" i="2"/>
  <c r="E98" i="2"/>
  <c r="D99" i="2"/>
  <c r="E99" i="2"/>
  <c r="J18" i="2" l="1"/>
  <c r="H18" i="2"/>
  <c r="I18" i="2"/>
  <c r="D16" i="2"/>
  <c r="E16" i="2"/>
  <c r="J17" i="2"/>
  <c r="H17" i="2"/>
  <c r="I17" i="2"/>
  <c r="J16" i="2" l="1"/>
  <c r="I16" i="2"/>
  <c r="K12" i="2" l="1"/>
  <c r="H16" i="2"/>
  <c r="F12" i="7" l="1"/>
  <c r="F11" i="7"/>
  <c r="F9" i="7"/>
  <c r="F7" i="7"/>
  <c r="F6" i="6"/>
  <c r="F20" i="7"/>
  <c r="F23" i="6"/>
  <c r="F22" i="6"/>
  <c r="F14" i="6"/>
  <c r="F13" i="6"/>
  <c r="G12" i="5" l="1"/>
  <c r="G14" i="5"/>
  <c r="G13" i="5"/>
  <c r="K9" i="2" l="1"/>
  <c r="K7" i="2"/>
  <c r="K11" i="2" l="1"/>
  <c r="K10" i="2"/>
  <c r="K6" i="2" s="1"/>
</calcChain>
</file>

<file path=xl/sharedStrings.xml><?xml version="1.0" encoding="utf-8"?>
<sst xmlns="http://schemas.openxmlformats.org/spreadsheetml/2006/main" count="481" uniqueCount="345">
  <si>
    <t>규정 별표22  &gt;  예규 별표1</t>
    <phoneticPr fontId="5" type="noConversion"/>
  </si>
  <si>
    <t>규정 별표23 학령가감</t>
    <phoneticPr fontId="5" type="noConversion"/>
  </si>
  <si>
    <t>규정 별표25</t>
    <phoneticPr fontId="5" type="noConversion"/>
  </si>
  <si>
    <t>규정 별표11</t>
    <phoneticPr fontId="5" type="noConversion"/>
  </si>
  <si>
    <t>경력</t>
    <phoneticPr fontId="8" type="noConversion"/>
  </si>
  <si>
    <t>+</t>
    <phoneticPr fontId="8" type="noConversion"/>
  </si>
  <si>
    <t>학령-16</t>
    <phoneticPr fontId="8" type="noConversion"/>
  </si>
  <si>
    <t>가산</t>
    <phoneticPr fontId="8" type="noConversion"/>
  </si>
  <si>
    <t>기산호봉</t>
    <phoneticPr fontId="8" type="noConversion"/>
  </si>
  <si>
    <t>-&gt;</t>
    <phoneticPr fontId="8" type="noConversion"/>
  </si>
  <si>
    <t>호봉</t>
    <phoneticPr fontId="8" type="noConversion"/>
  </si>
  <si>
    <t>봉급표 적용</t>
    <phoneticPr fontId="8" type="noConversion"/>
  </si>
  <si>
    <t>1. 교원 경력</t>
    <phoneticPr fontId="5" type="noConversion"/>
  </si>
  <si>
    <t>대학교(6년제 졸업)</t>
    <phoneticPr fontId="5" type="noConversion"/>
  </si>
  <si>
    <t>일반</t>
    <phoneticPr fontId="5" type="noConversion"/>
  </si>
  <si>
    <t>0</t>
    <phoneticPr fontId="5" type="noConversion"/>
  </si>
  <si>
    <t>교장</t>
  </si>
  <si>
    <t>▲</t>
    <phoneticPr fontId="5" type="noConversion"/>
  </si>
  <si>
    <t xml:space="preserve">  가. 국공립 교육공무원 경력</t>
    <phoneticPr fontId="5" type="noConversion"/>
  </si>
  <si>
    <t>대학교(4년제 졸업)</t>
    <phoneticPr fontId="5" type="noConversion"/>
  </si>
  <si>
    <t>특수</t>
    <phoneticPr fontId="5" type="noConversion"/>
  </si>
  <si>
    <t>원장</t>
    <phoneticPr fontId="8" type="noConversion"/>
  </si>
  <si>
    <t>근거</t>
    <phoneticPr fontId="5" type="noConversion"/>
  </si>
  <si>
    <t xml:space="preserve">  나. 사립학교 교원 경력</t>
    <phoneticPr fontId="5" type="noConversion"/>
  </si>
  <si>
    <t>전문대(3년제 졸업)</t>
    <phoneticPr fontId="8" type="noConversion"/>
  </si>
  <si>
    <t>사범계</t>
    <phoneticPr fontId="5" type="noConversion"/>
  </si>
  <si>
    <t>교감</t>
    <phoneticPr fontId="8" type="noConversion"/>
  </si>
  <si>
    <r>
      <t xml:space="preserve">* </t>
    </r>
    <r>
      <rPr>
        <b/>
        <sz val="9"/>
        <rFont val="굴림"/>
        <family val="3"/>
        <charset val="129"/>
      </rPr>
      <t>공무원보수</t>
    </r>
    <r>
      <rPr>
        <b/>
        <sz val="9"/>
        <color rgb="FF0000FF"/>
        <rFont val="굴림"/>
        <family val="3"/>
        <charset val="129"/>
      </rPr>
      <t>규정</t>
    </r>
    <r>
      <rPr>
        <b/>
        <sz val="9"/>
        <rFont val="굴림"/>
        <family val="3"/>
        <charset val="129"/>
      </rPr>
      <t>(대통령령)</t>
    </r>
    <phoneticPr fontId="5" type="noConversion"/>
  </si>
  <si>
    <t xml:space="preserve">  다. 기간제교사 경력 포함</t>
    <phoneticPr fontId="5" type="noConversion"/>
  </si>
  <si>
    <t>전문대(2년제 졸업)</t>
    <phoneticPr fontId="8" type="noConversion"/>
  </si>
  <si>
    <t>특수+사범계</t>
    <phoneticPr fontId="5" type="noConversion"/>
  </si>
  <si>
    <t>원감</t>
    <phoneticPr fontId="8" type="noConversion"/>
  </si>
  <si>
    <r>
      <rPr>
        <sz val="9"/>
        <rFont val="굴림"/>
        <family val="3"/>
        <charset val="129"/>
      </rPr>
      <t xml:space="preserve">* </t>
    </r>
    <r>
      <rPr>
        <b/>
        <sz val="9"/>
        <rFont val="굴림"/>
        <family val="3"/>
        <charset val="129"/>
      </rPr>
      <t>공무원보수등의업무</t>
    </r>
    <r>
      <rPr>
        <b/>
        <sz val="9"/>
        <color rgb="FF0000FF"/>
        <rFont val="굴림"/>
        <family val="3"/>
        <charset val="129"/>
      </rPr>
      <t>지침</t>
    </r>
    <r>
      <rPr>
        <b/>
        <sz val="9"/>
        <rFont val="굴림"/>
        <family val="3"/>
        <charset val="129"/>
      </rPr>
      <t>(인사혁신처)</t>
    </r>
    <phoneticPr fontId="5" type="noConversion"/>
  </si>
  <si>
    <t>2. 공무원 경력</t>
    <phoneticPr fontId="5" type="noConversion"/>
  </si>
  <si>
    <t>교육장</t>
    <phoneticPr fontId="8" type="noConversion"/>
  </si>
  <si>
    <t xml:space="preserve">  Ⅱ. 초임호봉 획정</t>
    <phoneticPr fontId="5" type="noConversion"/>
  </si>
  <si>
    <t>사범학교 졸업</t>
    <phoneticPr fontId="8" type="noConversion"/>
  </si>
  <si>
    <t>장학관</t>
    <phoneticPr fontId="8" type="noConversion"/>
  </si>
  <si>
    <t xml:space="preserve">  3. 절차 및 방법</t>
    <phoneticPr fontId="5" type="noConversion"/>
  </si>
  <si>
    <t>고등학교 졸업</t>
    <phoneticPr fontId="8" type="noConversion"/>
  </si>
  <si>
    <t>교육연구관</t>
    <phoneticPr fontId="8" type="noConversion"/>
  </si>
  <si>
    <t xml:space="preserve">  - 별표22에 따라 환산된 경력연수에</t>
    <phoneticPr fontId="5" type="noConversion"/>
  </si>
  <si>
    <t xml:space="preserve">  나. 고용직/기능직공무원 경력</t>
    <phoneticPr fontId="5" type="noConversion"/>
  </si>
  <si>
    <t>①특수학교 교원</t>
    <phoneticPr fontId="5" type="noConversion"/>
  </si>
  <si>
    <t>장학사</t>
    <phoneticPr fontId="8" type="noConversion"/>
  </si>
  <si>
    <t xml:space="preserve">  - 별표23에 따라 산출된 연수를 가감한 후,</t>
    <phoneticPr fontId="5" type="noConversion"/>
  </si>
  <si>
    <t>3. 유사 경력</t>
    <phoneticPr fontId="8" type="noConversion"/>
  </si>
  <si>
    <t>②특수자격을 가지고</t>
    <phoneticPr fontId="5" type="noConversion"/>
  </si>
  <si>
    <t>교육연구사</t>
    <phoneticPr fontId="8" type="noConversion"/>
  </si>
  <si>
    <t xml:space="preserve">  - 별표25에 따른 기산(起算)호봉에 합산하여</t>
    <phoneticPr fontId="5" type="noConversion"/>
  </si>
  <si>
    <t xml:space="preserve">  가. 강사 경력</t>
    <phoneticPr fontId="5" type="noConversion"/>
  </si>
  <si>
    <t>학령이란</t>
    <phoneticPr fontId="5" type="noConversion"/>
  </si>
  <si>
    <t>일반학교 특수학급을</t>
    <phoneticPr fontId="5" type="noConversion"/>
  </si>
  <si>
    <t>정교사(1급)</t>
    <phoneticPr fontId="8" type="noConversion"/>
  </si>
  <si>
    <t xml:space="preserve">    초임호봉을 획정한다.</t>
    <phoneticPr fontId="5" type="noConversion"/>
  </si>
  <si>
    <t xml:space="preserve">  나. 연구 경력</t>
    <phoneticPr fontId="5" type="noConversion"/>
  </si>
  <si>
    <t>최종학력까지</t>
    <phoneticPr fontId="8" type="noConversion"/>
  </si>
  <si>
    <t>담당하는 교원</t>
    <phoneticPr fontId="5" type="noConversion"/>
  </si>
  <si>
    <t>정교사(2급)</t>
    <phoneticPr fontId="8" type="noConversion"/>
  </si>
  <si>
    <r>
      <t xml:space="preserve">* </t>
    </r>
    <r>
      <rPr>
        <b/>
        <sz val="9"/>
        <rFont val="굴림"/>
        <family val="3"/>
        <charset val="129"/>
      </rPr>
      <t>교육공무원호봉획정시경력환산율표의적용등에관한</t>
    </r>
    <r>
      <rPr>
        <b/>
        <sz val="9"/>
        <color rgb="FF0000FF"/>
        <rFont val="굴림"/>
        <family val="3"/>
        <charset val="129"/>
      </rPr>
      <t>예규</t>
    </r>
    <r>
      <rPr>
        <b/>
        <sz val="9"/>
        <rFont val="굴림"/>
        <family val="3"/>
        <charset val="129"/>
      </rPr>
      <t>(교육부)</t>
    </r>
    <phoneticPr fontId="5" type="noConversion"/>
  </si>
  <si>
    <t xml:space="preserve">    3) 대학, 대학원 조교</t>
    <phoneticPr fontId="5" type="noConversion"/>
  </si>
  <si>
    <t>법정수학년수를</t>
    <phoneticPr fontId="5" type="noConversion"/>
  </si>
  <si>
    <t>전문상담교사(1급)</t>
    <phoneticPr fontId="8" type="noConversion"/>
  </si>
  <si>
    <t xml:space="preserve">    4) 대학원 학위 취득</t>
    <phoneticPr fontId="5" type="noConversion"/>
  </si>
  <si>
    <t>통산한 값</t>
    <phoneticPr fontId="8" type="noConversion"/>
  </si>
  <si>
    <t>전문상담교사(2급)</t>
  </si>
  <si>
    <t xml:space="preserve">  다. 국가, 지자체 경력</t>
    <phoneticPr fontId="5" type="noConversion"/>
  </si>
  <si>
    <t>수학연한 2년 이상인</t>
    <phoneticPr fontId="5" type="noConversion"/>
  </si>
  <si>
    <t>사서교사(1급)</t>
    <phoneticPr fontId="8" type="noConversion"/>
  </si>
  <si>
    <t xml:space="preserve">  라. 기타 경력</t>
    <phoneticPr fontId="5" type="noConversion"/>
  </si>
  <si>
    <t>호봉획정에서</t>
    <phoneticPr fontId="5" type="noConversion"/>
  </si>
  <si>
    <t>사범계(교육학과포함)</t>
    <phoneticPr fontId="5" type="noConversion"/>
  </si>
  <si>
    <t>사서교사(2급)</t>
  </si>
  <si>
    <t>대학원 졸업은</t>
    <phoneticPr fontId="8" type="noConversion"/>
  </si>
  <si>
    <t>단, 교원양성을</t>
    <phoneticPr fontId="5" type="noConversion"/>
  </si>
  <si>
    <t>보건교사(1급)</t>
    <phoneticPr fontId="8" type="noConversion"/>
  </si>
  <si>
    <r>
      <t>공무원보수등의업무</t>
    </r>
    <r>
      <rPr>
        <b/>
        <sz val="9"/>
        <color rgb="FF0000FF"/>
        <rFont val="굴림"/>
        <family val="3"/>
        <charset val="129"/>
      </rPr>
      <t>지침</t>
    </r>
    <phoneticPr fontId="5" type="noConversion"/>
  </si>
  <si>
    <t>학력이 아니라</t>
    <phoneticPr fontId="8" type="noConversion"/>
  </si>
  <si>
    <t>목적으로 운영하는</t>
    <phoneticPr fontId="5" type="noConversion"/>
  </si>
  <si>
    <t>보건교사(2급)</t>
    <phoneticPr fontId="8" type="noConversion"/>
  </si>
  <si>
    <t>(2) 경력기간의 계산</t>
  </si>
  <si>
    <t>3. 나. 연구경력(100%)으로</t>
    <phoneticPr fontId="8" type="noConversion"/>
  </si>
  <si>
    <t>학교만 인정</t>
    <phoneticPr fontId="5" type="noConversion"/>
  </si>
  <si>
    <t>영양교사(1급)</t>
    <phoneticPr fontId="8" type="noConversion"/>
  </si>
  <si>
    <t xml:space="preserve">* 경력기간은 연월일까지 계산하되(~), </t>
    <phoneticPr fontId="5" type="noConversion"/>
  </si>
  <si>
    <t>간주함</t>
    <phoneticPr fontId="5" type="noConversion"/>
  </si>
  <si>
    <t>영양교사(2급)</t>
    <phoneticPr fontId="8" type="noConversion"/>
  </si>
  <si>
    <t xml:space="preserve">   력(曆)에 의한 방법에 의하여 계산한다.</t>
    <phoneticPr fontId="5" type="noConversion"/>
  </si>
  <si>
    <t>준교사</t>
    <phoneticPr fontId="8" type="noConversion"/>
  </si>
  <si>
    <t xml:space="preserve">* 여러 가지 경력이 있는 경우에는 </t>
    <phoneticPr fontId="5" type="noConversion"/>
  </si>
  <si>
    <t>복수대학 졸업자</t>
    <phoneticPr fontId="5" type="noConversion"/>
  </si>
  <si>
    <t>실기교사</t>
    <phoneticPr fontId="8" type="noConversion"/>
  </si>
  <si>
    <t xml:space="preserve">   각 경력을 구분한 후 </t>
    <phoneticPr fontId="5" type="noConversion"/>
  </si>
  <si>
    <t>하나만 학령으로 치고</t>
    <phoneticPr fontId="5" type="noConversion"/>
  </si>
  <si>
    <t xml:space="preserve">   환산율별로 계산하여 합산하며, </t>
    <phoneticPr fontId="5" type="noConversion"/>
  </si>
  <si>
    <t>나머지는 경력(80%)으로 간주함</t>
    <phoneticPr fontId="5" type="noConversion"/>
  </si>
  <si>
    <t xml:space="preserve">   12월은 1년으로, 30일은 1월로 계산한다.</t>
    <phoneticPr fontId="5" type="noConversion"/>
  </si>
  <si>
    <t>* 기간계산에 있어</t>
    <phoneticPr fontId="5" type="noConversion"/>
  </si>
  <si>
    <t xml:space="preserve">   임용일은 산입하고 퇴직일은 제외하되, </t>
    <phoneticPr fontId="5" type="noConversion"/>
  </si>
  <si>
    <t xml:space="preserve">   군복무기간의 퇴직(전역)일 또는 </t>
    <phoneticPr fontId="5" type="noConversion"/>
  </si>
  <si>
    <t xml:space="preserve">   근무기간이 정하여진 계약직공무원 등의 계약기간 만료일은 산입한다.</t>
    <phoneticPr fontId="5" type="noConversion"/>
  </si>
  <si>
    <t>* 경력과 경력이 중복된 경우에는 그 중 유리한 경력 하나에 대하여만 계산한다.</t>
    <phoneticPr fontId="5" type="noConversion"/>
  </si>
  <si>
    <t>* 환산율 적용후의 경력기간은 연월일 단위까지 산출한다.</t>
    <phoneticPr fontId="5" type="noConversion"/>
  </si>
  <si>
    <t xml:space="preserve">* 환산율이 10할 미만인 경우에는 </t>
    <phoneticPr fontId="5" type="noConversion"/>
  </si>
  <si>
    <t xml:space="preserve">   연월일 단위로 각각 환산율을 적용하되, 소수점 이하는 절사한다.</t>
    <phoneticPr fontId="5" type="noConversion"/>
  </si>
  <si>
    <t xml:space="preserve">교육공무원호봉획정표 </t>
    <phoneticPr fontId="5" type="noConversion"/>
  </si>
  <si>
    <t>◀</t>
    <phoneticPr fontId="5" type="noConversion"/>
  </si>
  <si>
    <t>대상자</t>
    <phoneticPr fontId="5" type="noConversion"/>
  </si>
  <si>
    <t>소속</t>
    <phoneticPr fontId="5" type="noConversion"/>
  </si>
  <si>
    <t>경남중학교</t>
    <phoneticPr fontId="5" type="noConversion"/>
  </si>
  <si>
    <t>&lt;-</t>
    <phoneticPr fontId="5" type="noConversion"/>
  </si>
  <si>
    <t>성명</t>
    <phoneticPr fontId="5" type="noConversion"/>
  </si>
  <si>
    <t>홍 길 남</t>
    <phoneticPr fontId="5" type="noConversion"/>
  </si>
  <si>
    <t>◀---</t>
    <phoneticPr fontId="5" type="noConversion"/>
  </si>
  <si>
    <t>자격</t>
    <phoneticPr fontId="5" type="noConversion"/>
  </si>
  <si>
    <t>정교사(2급)</t>
  </si>
  <si>
    <t>---▷</t>
    <phoneticPr fontId="5" type="noConversion"/>
  </si>
  <si>
    <t>기산호봉</t>
    <phoneticPr fontId="5" type="noConversion"/>
  </si>
  <si>
    <t>학령</t>
    <phoneticPr fontId="5" type="noConversion"/>
  </si>
  <si>
    <t>대학교(4년제 졸업)</t>
  </si>
  <si>
    <t>가감년수</t>
    <phoneticPr fontId="5" type="noConversion"/>
  </si>
  <si>
    <t>사범계</t>
  </si>
  <si>
    <t>가산년수</t>
    <phoneticPr fontId="5" type="noConversion"/>
  </si>
  <si>
    <t>환
산</t>
    <phoneticPr fontId="5" type="noConversion"/>
  </si>
  <si>
    <t>경력년수</t>
    <phoneticPr fontId="5" type="noConversion"/>
  </si>
  <si>
    <t>작성자</t>
    <phoneticPr fontId="5" type="noConversion"/>
  </si>
  <si>
    <t>교감</t>
    <phoneticPr fontId="5" type="noConversion"/>
  </si>
  <si>
    <t>홍 길 서</t>
    <phoneticPr fontId="5" type="noConversion"/>
  </si>
  <si>
    <t>잔여월일</t>
    <phoneticPr fontId="5" type="noConversion"/>
  </si>
  <si>
    <t>확인자</t>
    <phoneticPr fontId="5" type="noConversion"/>
  </si>
  <si>
    <t>교장</t>
    <phoneticPr fontId="5" type="noConversion"/>
  </si>
  <si>
    <t>차기승급일</t>
    <phoneticPr fontId="5" type="noConversion"/>
  </si>
  <si>
    <t>근무경력</t>
    <phoneticPr fontId="5" type="noConversion"/>
  </si>
  <si>
    <t>환산율
등</t>
    <phoneticPr fontId="5" type="noConversion"/>
  </si>
  <si>
    <t>환산경력</t>
    <phoneticPr fontId="5" type="noConversion"/>
  </si>
  <si>
    <t>비고</t>
    <phoneticPr fontId="5" type="noConversion"/>
  </si>
  <si>
    <t>기간</t>
    <phoneticPr fontId="5" type="noConversion"/>
  </si>
  <si>
    <t>기관(직위)</t>
    <phoneticPr fontId="5" type="noConversion"/>
  </si>
  <si>
    <t>년</t>
    <phoneticPr fontId="5" type="noConversion"/>
  </si>
  <si>
    <t>월</t>
    <phoneticPr fontId="5" type="noConversion"/>
  </si>
  <si>
    <t>일</t>
    <phoneticPr fontId="5" type="noConversion"/>
  </si>
  <si>
    <t>부터</t>
    <phoneticPr fontId="5" type="noConversion"/>
  </si>
  <si>
    <t>까지</t>
    <phoneticPr fontId="5" type="noConversion"/>
  </si>
  <si>
    <t>[환산율등] 작성 요령</t>
    <phoneticPr fontId="5" type="noConversion"/>
  </si>
  <si>
    <t xml:space="preserve">교육공무원호봉획정표 </t>
    <phoneticPr fontId="5" type="noConversion"/>
  </si>
  <si>
    <t>0</t>
  </si>
  <si>
    <t>&lt;-</t>
    <phoneticPr fontId="20" type="noConversion"/>
  </si>
  <si>
    <t>보수업무지침</t>
    <phoneticPr fontId="5" type="noConversion"/>
  </si>
  <si>
    <t>경력</t>
    <phoneticPr fontId="5" type="noConversion"/>
  </si>
  <si>
    <t>근무</t>
    <phoneticPr fontId="5" type="noConversion"/>
  </si>
  <si>
    <t>시작일</t>
    <phoneticPr fontId="27" type="noConversion"/>
  </si>
  <si>
    <t>시작일, 종료일, 환산율을 입력하면,</t>
    <phoneticPr fontId="27" type="noConversion"/>
  </si>
  <si>
    <t>종료일</t>
    <phoneticPr fontId="27" type="noConversion"/>
  </si>
  <si>
    <t>과정을 이해하고, 결과를 확인할 수 있습니다.</t>
    <phoneticPr fontId="5" type="noConversion"/>
  </si>
  <si>
    <t>▼</t>
    <phoneticPr fontId="5" type="noConversion"/>
  </si>
  <si>
    <t>환산율</t>
    <phoneticPr fontId="5" type="noConversion"/>
  </si>
  <si>
    <t>수식</t>
    <phoneticPr fontId="5" type="noConversion"/>
  </si>
  <si>
    <t>년</t>
    <phoneticPr fontId="27" type="noConversion"/>
  </si>
  <si>
    <t>월</t>
    <phoneticPr fontId="27" type="noConversion"/>
  </si>
  <si>
    <t>▶</t>
    <phoneticPr fontId="5" type="noConversion"/>
  </si>
  <si>
    <t>일</t>
    <phoneticPr fontId="27" type="noConversion"/>
  </si>
  <si>
    <t xml:space="preserve">[지침] 환산율이 10할 미만인 경우에는 </t>
    <phoneticPr fontId="5" type="noConversion"/>
  </si>
  <si>
    <t>환산
결과</t>
    <phoneticPr fontId="5" type="noConversion"/>
  </si>
  <si>
    <t>[지침] 환산율 적용후의 경력기간은 연월일 단위까지 산출한다.</t>
    <phoneticPr fontId="5" type="noConversion"/>
  </si>
  <si>
    <t>주 근무시간 경력 계산 (교과부 예규 p.8)</t>
    <phoneticPr fontId="5" type="noConversion"/>
  </si>
  <si>
    <t>유초중고 강사 등</t>
    <phoneticPr fontId="5" type="noConversion"/>
  </si>
  <si>
    <t>유치원 종일반 강사(edu-care강사)</t>
    <phoneticPr fontId="5" type="noConversion"/>
  </si>
  <si>
    <t>영어회화 강사</t>
    <phoneticPr fontId="5" type="noConversion"/>
  </si>
  <si>
    <t>스포츠 강사</t>
    <phoneticPr fontId="5" type="noConversion"/>
  </si>
  <si>
    <t>수준별이동수업 강사</t>
    <phoneticPr fontId="5" type="noConversion"/>
  </si>
  <si>
    <t>특수교육지원센터 순회강사</t>
    <phoneticPr fontId="5" type="noConversion"/>
  </si>
  <si>
    <t>방과후학교 강사</t>
    <phoneticPr fontId="5" type="noConversion"/>
  </si>
  <si>
    <t>인턴교사 등</t>
    <phoneticPr fontId="5" type="noConversion"/>
  </si>
  <si>
    <t xml:space="preserve">○ 2002.4.1.∼2002.7.20. 주당 22시간의 계약으로 근무한 경력 : 3월 20일 </t>
    <phoneticPr fontId="5" type="noConversion"/>
  </si>
  <si>
    <r>
      <t xml:space="preserve">2005.2.28. 이전 경력으로 주당평균근무시간 </t>
    </r>
    <r>
      <rPr>
        <b/>
        <sz val="9"/>
        <color indexed="8"/>
        <rFont val="굴림"/>
        <family val="3"/>
        <charset val="129"/>
      </rPr>
      <t>44</t>
    </r>
    <r>
      <rPr>
        <sz val="9"/>
        <color indexed="8"/>
        <rFont val="굴림"/>
        <family val="3"/>
        <charset val="129"/>
      </rPr>
      <t>시간 기준 적용</t>
    </r>
    <phoneticPr fontId="5" type="noConversion"/>
  </si>
  <si>
    <t>2005.02.28. 이전</t>
    <phoneticPr fontId="5" type="noConversion"/>
  </si>
  <si>
    <t>주44시간</t>
    <phoneticPr fontId="5" type="noConversion"/>
  </si>
  <si>
    <t>- 3월 × (22시간/44시간) = 1.5월 = 1월 15일(0.5월×30일 = 15일)</t>
  </si>
  <si>
    <t>2005.03.01~2006.02.28</t>
    <phoneticPr fontId="5" type="noConversion"/>
  </si>
  <si>
    <t>주43시간</t>
    <phoneticPr fontId="5" type="noConversion"/>
  </si>
  <si>
    <t xml:space="preserve">- 20일 × (22시간/44시간) = 10일 </t>
  </si>
  <si>
    <t>2006.03.01~2012.02.29</t>
    <phoneticPr fontId="5" type="noConversion"/>
  </si>
  <si>
    <t>주42시간</t>
    <phoneticPr fontId="5" type="noConversion"/>
  </si>
  <si>
    <t>☞ 경력기간 : 1월 25일</t>
  </si>
  <si>
    <t>2012.03.01. 이후</t>
    <phoneticPr fontId="5" type="noConversion"/>
  </si>
  <si>
    <t>주40시간</t>
    <phoneticPr fontId="5" type="noConversion"/>
  </si>
  <si>
    <t>○ 2005.4.4.∼2005.7.19. 주당 22시간의 계약으로 근무한 경력 : 3월 16일</t>
    <phoneticPr fontId="5" type="noConversion"/>
  </si>
  <si>
    <r>
      <t>2005.3.1.부터 2006.2.28. 사이의 경력이므로, 주당평균근무시간</t>
    </r>
    <r>
      <rPr>
        <b/>
        <sz val="9"/>
        <color indexed="8"/>
        <rFont val="굴림"/>
        <family val="3"/>
        <charset val="129"/>
      </rPr>
      <t xml:space="preserve"> 43</t>
    </r>
    <r>
      <rPr>
        <sz val="9"/>
        <color indexed="8"/>
        <rFont val="굴림"/>
        <family val="3"/>
        <charset val="129"/>
      </rPr>
      <t>시간 기준 적용</t>
    </r>
    <phoneticPr fontId="5" type="noConversion"/>
  </si>
  <si>
    <t>- 3월 × (22시간/43시간) = 1.5월 = 1월 15일(0.5월×30일 = 15일)</t>
  </si>
  <si>
    <t>- 16일 × (22시간/43시간) = 8일(소수점 이하 절사)</t>
  </si>
  <si>
    <t>☞ 경력기간 : 1월 23일</t>
  </si>
  <si>
    <t>○ 2011.3.1.~2011.7.11. A학교(주당 6시간), B학교(주당 10시간), C학교(주당 6시간) 근무한 경력 : 4월 11일</t>
    <phoneticPr fontId="5" type="noConversion"/>
  </si>
  <si>
    <t>동일 기간 중 여러 학교에서 시간강사로 근무한 경력은 경력의 중복으로 볼 수 없으므로</t>
    <phoneticPr fontId="5" type="noConversion"/>
  </si>
  <si>
    <r>
      <t xml:space="preserve">2006.3.1. 이후의 경력이므로, 주당평균근무시간 </t>
    </r>
    <r>
      <rPr>
        <b/>
        <sz val="9"/>
        <color indexed="8"/>
        <rFont val="굴림"/>
        <family val="3"/>
        <charset val="129"/>
      </rPr>
      <t>42</t>
    </r>
    <r>
      <rPr>
        <sz val="9"/>
        <color indexed="8"/>
        <rFont val="굴림"/>
        <family val="3"/>
        <charset val="129"/>
      </rPr>
      <t>시간 기준 적용</t>
    </r>
    <phoneticPr fontId="5" type="noConversion"/>
  </si>
  <si>
    <t>- 4월 × (22시간/42시간) = 2.1월 = 2월 3일 (0.1월×30일 = 3일)</t>
  </si>
  <si>
    <t xml:space="preserve">- 11일 × (22시간/42시간) = 5일(소수점이하 절사) </t>
  </si>
  <si>
    <t>☞ 경력기간 : 2월 8일</t>
  </si>
  <si>
    <t>총 근무시간 경력 계산 (교인부 복지 81800-86, 2003.4.9)</t>
    <phoneticPr fontId="5" type="noConversion"/>
  </si>
  <si>
    <t>가. 연속된 경력기간과 총 수업시수만 있는 경우</t>
  </si>
  <si>
    <r>
      <t>○ 1999.3.4.~5.21.(</t>
    </r>
    <r>
      <rPr>
        <b/>
        <sz val="9"/>
        <color rgb="FF000000"/>
        <rFont val="굴림"/>
        <family val="3"/>
        <charset val="129"/>
      </rPr>
      <t>2</t>
    </r>
    <r>
      <rPr>
        <sz val="9"/>
        <color rgb="FF000000"/>
        <rFont val="굴림"/>
        <family val="3"/>
        <charset val="129"/>
      </rPr>
      <t xml:space="preserve">개월 </t>
    </r>
    <r>
      <rPr>
        <b/>
        <sz val="9"/>
        <color rgb="FF000000"/>
        <rFont val="굴림"/>
        <family val="3"/>
        <charset val="129"/>
      </rPr>
      <t>18</t>
    </r>
    <r>
      <rPr>
        <sz val="9"/>
        <color rgb="FF000000"/>
        <rFont val="굴림"/>
        <family val="3"/>
        <charset val="129"/>
      </rPr>
      <t xml:space="preserve">일) 연속하여 총 </t>
    </r>
    <r>
      <rPr>
        <b/>
        <sz val="9"/>
        <color rgb="FF000000"/>
        <rFont val="굴림"/>
        <family val="3"/>
        <charset val="129"/>
      </rPr>
      <t>120</t>
    </r>
    <r>
      <rPr>
        <sz val="9"/>
        <color rgb="FF000000"/>
        <rFont val="굴림"/>
        <family val="3"/>
        <charset val="129"/>
      </rPr>
      <t>시간을 근무한 경우</t>
    </r>
    <phoneticPr fontId="20" type="noConversion"/>
  </si>
  <si>
    <t>① 총 수업시수를 총 근무일로 나누어 일일 평균근무시간으로 환산</t>
  </si>
  <si>
    <t>120 ÷ 78 = 1.53 (소수 셋째자리 절사)</t>
    <phoneticPr fontId="20" type="noConversion"/>
  </si>
  <si>
    <t>② 일일 평균근무시간을 주당 평균근무시간으로 환산</t>
  </si>
  <si>
    <t>③ 주당 평균근무시간이 산출되면 이를 경력기간 계산방법에 적용</t>
  </si>
  <si>
    <t>2월 × (10/44) = 0.45월 = 13.5일 (0.45월×30일=13.5)</t>
    <phoneticPr fontId="20" type="noConversion"/>
  </si>
  <si>
    <t>18일× (10/44) = 4.09일 (소수점 이하 절사)</t>
    <phoneticPr fontId="20" type="noConversion"/>
  </si>
  <si>
    <r>
      <t xml:space="preserve">인정일수 합계 : </t>
    </r>
    <r>
      <rPr>
        <b/>
        <sz val="9"/>
        <color rgb="FF000000"/>
        <rFont val="굴림"/>
        <family val="3"/>
        <charset val="129"/>
      </rPr>
      <t>17</t>
    </r>
    <r>
      <rPr>
        <sz val="9"/>
        <color rgb="FF000000"/>
        <rFont val="굴림"/>
        <family val="3"/>
        <charset val="129"/>
      </rPr>
      <t>일</t>
    </r>
    <phoneticPr fontId="20" type="noConversion"/>
  </si>
  <si>
    <t>나. 비연속적 경력기간으로 하루나 이틀 단위로 계약이 반복된 경우</t>
  </si>
  <si>
    <t>① 총 수업시간을 주당 근무시간으로 나누어 6일을 곱함</t>
  </si>
  <si>
    <t>54/44 * 6일 = 7.3(소수점 이하 절사)</t>
    <phoneticPr fontId="20" type="noConversion"/>
  </si>
  <si>
    <r>
      <t xml:space="preserve">② 인정일수 합계 : </t>
    </r>
    <r>
      <rPr>
        <b/>
        <sz val="9"/>
        <color rgb="FF000000"/>
        <rFont val="굴림"/>
        <family val="3"/>
        <charset val="129"/>
      </rPr>
      <t>7</t>
    </r>
    <r>
      <rPr>
        <sz val="9"/>
        <color rgb="FF000000"/>
        <rFont val="굴림"/>
        <family val="3"/>
        <charset val="129"/>
      </rPr>
      <t>일</t>
    </r>
    <phoneticPr fontId="20" type="noConversion"/>
  </si>
  <si>
    <t>(인)</t>
    <phoneticPr fontId="5" type="noConversion"/>
  </si>
  <si>
    <t>근거</t>
    <phoneticPr fontId="20" type="noConversion"/>
  </si>
  <si>
    <t>규정</t>
    <phoneticPr fontId="20" type="noConversion"/>
  </si>
  <si>
    <r>
      <t xml:space="preserve">① 기간을 주, 월 또는 연으로 정한 때에는 </t>
    </r>
    <r>
      <rPr>
        <sz val="9"/>
        <color rgb="FF0000FF"/>
        <rFont val="굴림"/>
        <family val="3"/>
        <charset val="129"/>
      </rPr>
      <t>력</t>
    </r>
    <r>
      <rPr>
        <sz val="9"/>
        <rFont val="굴림"/>
        <family val="3"/>
        <charset val="129"/>
      </rPr>
      <t>에 의하여 계산한다.</t>
    </r>
    <phoneticPr fontId="5" type="noConversion"/>
  </si>
  <si>
    <t>시기별</t>
    <phoneticPr fontId="20" type="noConversion"/>
  </si>
  <si>
    <t>표준</t>
    <phoneticPr fontId="5" type="noConversion"/>
  </si>
  <si>
    <t>최신판-&gt;</t>
    <phoneticPr fontId="4" type="noConversion"/>
  </si>
  <si>
    <t>홍 길 동</t>
    <phoneticPr fontId="5" type="noConversion"/>
  </si>
  <si>
    <t>(경상남도교육청)</t>
    <phoneticPr fontId="20" type="noConversion"/>
  </si>
  <si>
    <t>2003-02-29은 없는 날이므로</t>
    <phoneticPr fontId="20" type="noConversion"/>
  </si>
  <si>
    <t>경력기간 환산 절차 및 방법</t>
    <phoneticPr fontId="5" type="noConversion"/>
  </si>
  <si>
    <r>
      <t xml:space="preserve">○ </t>
    </r>
    <r>
      <rPr>
        <b/>
        <sz val="9"/>
        <color rgb="FF000000"/>
        <rFont val="굴림"/>
        <family val="3"/>
        <charset val="129"/>
      </rPr>
      <t>2/13(6시간)부터</t>
    </r>
    <r>
      <rPr>
        <sz val="9"/>
        <color rgb="FF000000"/>
        <rFont val="굴림"/>
        <family val="3"/>
        <charset val="129"/>
      </rPr>
      <t xml:space="preserve">, 2/14(5시간), 2/20(6시간), 3/3(5시간), 3/6(5시간), 3/7(5시간), </t>
    </r>
    <phoneticPr fontId="20" type="noConversion"/>
  </si>
  <si>
    <r>
      <t xml:space="preserve">3/18(4시간), 3/19(6시간), 3/20(7시간), </t>
    </r>
    <r>
      <rPr>
        <b/>
        <sz val="9"/>
        <color rgb="FF000000"/>
        <rFont val="굴림"/>
        <family val="3"/>
        <charset val="129"/>
      </rPr>
      <t>3/21(5시간)까지</t>
    </r>
    <r>
      <rPr>
        <sz val="9"/>
        <color rgb="FF000000"/>
        <rFont val="굴림"/>
        <family val="3"/>
        <charset val="129"/>
      </rPr>
      <t xml:space="preserve"> 총 10일간 총</t>
    </r>
    <r>
      <rPr>
        <b/>
        <sz val="9"/>
        <color rgb="FF000000"/>
        <rFont val="굴림"/>
        <family val="3"/>
        <charset val="129"/>
      </rPr>
      <t xml:space="preserve"> 54</t>
    </r>
    <r>
      <rPr>
        <sz val="9"/>
        <color rgb="FF000000"/>
        <rFont val="굴림"/>
        <family val="3"/>
        <charset val="129"/>
      </rPr>
      <t>시간을 근무한 경우</t>
    </r>
    <phoneticPr fontId="20" type="noConversion"/>
  </si>
  <si>
    <r>
      <t>각 학교에서의 강의시간을 합산하여</t>
    </r>
    <r>
      <rPr>
        <sz val="9"/>
        <color theme="0" tint="-0.499984740745262"/>
        <rFont val="굴림"/>
        <family val="3"/>
        <charset val="129"/>
      </rPr>
      <t>(주22시간)</t>
    </r>
    <r>
      <rPr>
        <sz val="9"/>
        <rFont val="굴림"/>
        <family val="3"/>
        <charset val="129"/>
      </rPr>
      <t xml:space="preserve"> 계산</t>
    </r>
    <phoneticPr fontId="5" type="noConversion"/>
  </si>
  <si>
    <r>
      <t xml:space="preserve">개발자 주 : 획정표에 [2002-4-1]부터 [2002-7-20]까지 </t>
    </r>
    <r>
      <rPr>
        <b/>
        <sz val="9"/>
        <color rgb="FF0000FF"/>
        <rFont val="굴림"/>
        <family val="3"/>
        <charset val="129"/>
      </rPr>
      <t>[주22시간]</t>
    </r>
    <r>
      <rPr>
        <sz val="9"/>
        <color rgb="FF0000FF"/>
        <rFont val="굴림"/>
        <family val="3"/>
        <charset val="129"/>
      </rPr>
      <t>으로 등록하면 자동으로 계산됨</t>
    </r>
    <phoneticPr fontId="20" type="noConversion"/>
  </si>
  <si>
    <r>
      <t xml:space="preserve">개발자 주 : 획정표에 [2005-4-4]부터 [2005-7-19]까지 </t>
    </r>
    <r>
      <rPr>
        <b/>
        <sz val="9"/>
        <color rgb="FF0000FF"/>
        <rFont val="굴림"/>
        <family val="3"/>
        <charset val="129"/>
      </rPr>
      <t>[주22시간]</t>
    </r>
    <r>
      <rPr>
        <sz val="9"/>
        <color rgb="FF0000FF"/>
        <rFont val="굴림"/>
        <family val="3"/>
        <charset val="129"/>
      </rPr>
      <t>으로 등록하면 자동으로 계산됨</t>
    </r>
    <phoneticPr fontId="20" type="noConversion"/>
  </si>
  <si>
    <r>
      <t xml:space="preserve">개발자 주 : 획정표에 [2011-3-1]부터 [2011-7-11]까지 </t>
    </r>
    <r>
      <rPr>
        <b/>
        <sz val="9"/>
        <color rgb="FF0000FF"/>
        <rFont val="굴림"/>
        <family val="3"/>
        <charset val="129"/>
      </rPr>
      <t>[주22시간]</t>
    </r>
    <r>
      <rPr>
        <sz val="9"/>
        <color rgb="FF0000FF"/>
        <rFont val="굴림"/>
        <family val="3"/>
        <charset val="129"/>
      </rPr>
      <t>으로 등록하면 자동으로 계산됨</t>
    </r>
    <phoneticPr fontId="20" type="noConversion"/>
  </si>
  <si>
    <r>
      <t xml:space="preserve">개발자 주 : 획정표에 [1999-2-13]부터 [1999-3-21]까지 </t>
    </r>
    <r>
      <rPr>
        <b/>
        <sz val="9"/>
        <color rgb="FF0000FF"/>
        <rFont val="굴림"/>
        <family val="3"/>
        <charset val="129"/>
      </rPr>
      <t>[합54시간]</t>
    </r>
    <r>
      <rPr>
        <sz val="9"/>
        <color rgb="FF0000FF"/>
        <rFont val="굴림"/>
        <family val="3"/>
        <charset val="129"/>
      </rPr>
      <t>으로 등록하면 자동으로 계산됨</t>
    </r>
    <phoneticPr fontId="20" type="noConversion"/>
  </si>
  <si>
    <r>
      <t xml:space="preserve">개발자 주 : 획정표에 [1999-3-4]부터 [1999-5-21]까지 </t>
    </r>
    <r>
      <rPr>
        <b/>
        <sz val="9"/>
        <color rgb="FF0000FF"/>
        <rFont val="굴림"/>
        <family val="3"/>
        <charset val="129"/>
      </rPr>
      <t>[총120시간]</t>
    </r>
    <r>
      <rPr>
        <sz val="9"/>
        <color rgb="FF0000FF"/>
        <rFont val="굴림"/>
        <family val="3"/>
        <charset val="129"/>
      </rPr>
      <t>으로 등록하면 자동으로 계산됨</t>
    </r>
    <phoneticPr fontId="20" type="noConversion"/>
  </si>
  <si>
    <t>[환산경력]에서 자동으로 가져옴</t>
    <phoneticPr fontId="5" type="noConversion"/>
  </si>
  <si>
    <t>ㅇ [별표23] 최종학력까지 법정 수학년수를 통산한 값(학령)에서 16을 뺀 값</t>
    <phoneticPr fontId="5" type="noConversion"/>
  </si>
  <si>
    <t>ㅇ [별표23] ①사범계학교 졸업자, ②특수학교/특수학급 교원</t>
    <phoneticPr fontId="5" type="noConversion"/>
  </si>
  <si>
    <t>획정원리: 아래 네 가지 값을 더하여 획정함</t>
    <phoneticPr fontId="5" type="noConversion"/>
  </si>
  <si>
    <t>ㅇ [별표25]</t>
    <phoneticPr fontId="5" type="noConversion"/>
  </si>
  <si>
    <r>
      <t>기간제교사 경력 : [</t>
    </r>
    <r>
      <rPr>
        <sz val="9"/>
        <color rgb="FF0000FF"/>
        <rFont val="굴림"/>
        <family val="3"/>
        <charset val="129"/>
      </rPr>
      <t>100%</t>
    </r>
    <r>
      <rPr>
        <sz val="9"/>
        <rFont val="굴림"/>
        <family val="3"/>
        <charset val="129"/>
      </rPr>
      <t>]</t>
    </r>
    <phoneticPr fontId="5" type="noConversion"/>
  </si>
  <si>
    <r>
      <t>소지자격과 근무교급이 일치하지 않는 기간제교사 경력 : [</t>
    </r>
    <r>
      <rPr>
        <sz val="9"/>
        <color rgb="FF0000FF"/>
        <rFont val="굴림"/>
        <family val="3"/>
        <charset val="129"/>
      </rPr>
      <t>80%</t>
    </r>
    <r>
      <rPr>
        <sz val="9"/>
        <rFont val="굴림"/>
        <family val="3"/>
        <charset val="129"/>
      </rPr>
      <t>]</t>
    </r>
    <phoneticPr fontId="20" type="noConversion"/>
  </si>
  <si>
    <r>
      <t>전일제강사 경력 : [</t>
    </r>
    <r>
      <rPr>
        <sz val="9"/>
        <color rgb="FF0000FF"/>
        <rFont val="굴림"/>
        <family val="3"/>
        <charset val="129"/>
      </rPr>
      <t>100%</t>
    </r>
    <r>
      <rPr>
        <sz val="9"/>
        <rFont val="굴림"/>
        <family val="3"/>
        <charset val="129"/>
      </rPr>
      <t>]</t>
    </r>
    <phoneticPr fontId="20" type="noConversion"/>
  </si>
  <si>
    <r>
      <t>주 12시간 이하이거나, 명확하지 않은 경우 : [</t>
    </r>
    <r>
      <rPr>
        <sz val="9"/>
        <color rgb="FF0000FF"/>
        <rFont val="굴림"/>
        <family val="3"/>
        <charset val="129"/>
      </rPr>
      <t>30%</t>
    </r>
    <r>
      <rPr>
        <sz val="9"/>
        <rFont val="굴림"/>
        <family val="3"/>
        <charset val="129"/>
      </rPr>
      <t>]</t>
    </r>
    <phoneticPr fontId="5" type="noConversion"/>
  </si>
  <si>
    <t>군복무</t>
    <phoneticPr fontId="5" type="noConversion"/>
  </si>
  <si>
    <t>주22시간</t>
  </si>
  <si>
    <t>ㅇㅇ초(기간제교사)</t>
  </si>
  <si>
    <t>ㅇㅇ초(전일제강사)</t>
  </si>
  <si>
    <t>ㅇㅇ중(기간제교사)</t>
  </si>
  <si>
    <t>합54시간</t>
  </si>
  <si>
    <t>ㅇㅇ대학원</t>
    <phoneticPr fontId="5" type="noConversion"/>
  </si>
  <si>
    <t>ㅇㅇ중(강사)</t>
  </si>
  <si>
    <t>ㅇㅇ중(수준별강사)</t>
  </si>
  <si>
    <t>ㅇㅇ중외1교(강사)</t>
  </si>
  <si>
    <t>ㅇㅇ중(전일제강사)</t>
  </si>
  <si>
    <t>총98시간</t>
  </si>
  <si>
    <t/>
  </si>
  <si>
    <t>10월 13일</t>
    <phoneticPr fontId="20" type="noConversion"/>
  </si>
  <si>
    <t>획정호봉</t>
    <phoneticPr fontId="5" type="noConversion"/>
  </si>
  <si>
    <t>기준일</t>
    <phoneticPr fontId="5" type="noConversion"/>
  </si>
  <si>
    <t>1.53 × 7 = 10 (소수점 이하 절사)</t>
    <phoneticPr fontId="20" type="noConversion"/>
  </si>
  <si>
    <t>ㅇ 만년인가? 1월 1일부터 12월 31일까지는 일수를 불문하고 1년 만료</t>
    <phoneticPr fontId="20" type="noConversion"/>
  </si>
  <si>
    <t>ㅇ 만월인가? 1일부터 말일까지는 일수를 불문하고 1월 만료</t>
    <phoneticPr fontId="20" type="noConversion"/>
  </si>
  <si>
    <r>
      <t xml:space="preserve">ㅇ </t>
    </r>
    <r>
      <rPr>
        <b/>
        <sz val="9"/>
        <color rgb="FF0000FF"/>
        <rFont val="굴림"/>
        <family val="3"/>
        <charset val="129"/>
      </rPr>
      <t>기산일의 전일</t>
    </r>
    <r>
      <rPr>
        <sz val="9"/>
        <rFont val="굴림"/>
        <family val="3"/>
        <charset val="129"/>
      </rPr>
      <t>에 도달했는가? 일수를 불문하고 1년 또는 1월 만료</t>
    </r>
    <phoneticPr fontId="20" type="noConversion"/>
  </si>
  <si>
    <t>ㅇ 전일이 없는 달의 말일에 도달했는가? 일수를 불문하고 1년 또는 1월 만료</t>
    <phoneticPr fontId="20" type="noConversion"/>
  </si>
  <si>
    <r>
      <t xml:space="preserve">소지자격과 근무교급이 일치하지 않는 경우 : </t>
    </r>
    <r>
      <rPr>
        <sz val="9"/>
        <color rgb="FF0000FF"/>
        <rFont val="굴림"/>
        <family val="3"/>
        <charset val="129"/>
      </rPr>
      <t>반값</t>
    </r>
    <phoneticPr fontId="20" type="noConversion"/>
  </si>
  <si>
    <t>② 주, 월 또는 연의 처음으로부터 기간을 기산하지 아니하는 때에는</t>
    <phoneticPr fontId="5" type="noConversion"/>
  </si>
  <si>
    <r>
      <t xml:space="preserve">최후의 주, 월 또는 연에서 그 </t>
    </r>
    <r>
      <rPr>
        <sz val="9"/>
        <color rgb="FF0000FF"/>
        <rFont val="굴림"/>
        <family val="3"/>
        <charset val="129"/>
      </rPr>
      <t>기산일에 해당한 날의 전일로</t>
    </r>
    <r>
      <rPr>
        <sz val="9"/>
        <rFont val="굴림"/>
        <family val="3"/>
        <charset val="129"/>
      </rPr>
      <t xml:space="preserve"> 기간이 </t>
    </r>
    <r>
      <rPr>
        <sz val="9"/>
        <color rgb="FF0000FF"/>
        <rFont val="굴림"/>
        <family val="3"/>
        <charset val="129"/>
      </rPr>
      <t>만료</t>
    </r>
    <r>
      <rPr>
        <sz val="9"/>
        <rFont val="굴림"/>
        <family val="3"/>
        <charset val="129"/>
      </rPr>
      <t>한다.</t>
    </r>
    <phoneticPr fontId="5" type="noConversion"/>
  </si>
  <si>
    <t>③ 월 또는 연으로 정한 경우에 최종의 월에 해당일이 없는 때에는</t>
    <phoneticPr fontId="5" type="noConversion"/>
  </si>
  <si>
    <r>
      <t xml:space="preserve">그 월의 </t>
    </r>
    <r>
      <rPr>
        <sz val="9"/>
        <color rgb="FF0000FF"/>
        <rFont val="굴림"/>
        <family val="3"/>
        <charset val="129"/>
      </rPr>
      <t>말일</t>
    </r>
    <r>
      <rPr>
        <sz val="9"/>
        <rFont val="굴림"/>
        <family val="3"/>
        <charset val="129"/>
      </rPr>
      <t xml:space="preserve">로 기간이 </t>
    </r>
    <r>
      <rPr>
        <sz val="9"/>
        <color rgb="FF0000FF"/>
        <rFont val="굴림"/>
        <family val="3"/>
        <charset val="129"/>
      </rPr>
      <t>만료</t>
    </r>
    <r>
      <rPr>
        <sz val="9"/>
        <rFont val="굴림"/>
        <family val="3"/>
        <charset val="129"/>
      </rPr>
      <t>한다.</t>
    </r>
    <phoneticPr fontId="5" type="noConversion"/>
  </si>
  <si>
    <r>
      <t xml:space="preserve">p.11 기산일의 전일에 해당하는 날로 </t>
    </r>
    <r>
      <rPr>
        <sz val="9"/>
        <color rgb="FF0000FF"/>
        <rFont val="굴림"/>
        <family val="3"/>
        <charset val="129"/>
      </rPr>
      <t>종료되지 않는</t>
    </r>
    <r>
      <rPr>
        <sz val="9"/>
        <rFont val="굴림"/>
        <family val="3"/>
        <charset val="129"/>
      </rPr>
      <t xml:space="preserve"> 경우에는</t>
    </r>
    <phoneticPr fontId="5" type="noConversion"/>
  </si>
  <si>
    <r>
      <t xml:space="preserve">기산일부터 </t>
    </r>
    <r>
      <rPr>
        <sz val="9"/>
        <color rgb="FF0000FF"/>
        <rFont val="굴림"/>
        <family val="3"/>
        <charset val="129"/>
      </rPr>
      <t>순차</t>
    </r>
    <r>
      <rPr>
        <sz val="9"/>
        <rFont val="굴림"/>
        <family val="3"/>
        <charset val="129"/>
      </rPr>
      <t>적으로 실제</t>
    </r>
    <r>
      <rPr>
        <sz val="9"/>
        <color rgb="FF0000FF"/>
        <rFont val="굴림"/>
        <family val="3"/>
        <charset val="129"/>
      </rPr>
      <t>일수</t>
    </r>
    <r>
      <rPr>
        <sz val="9"/>
        <rFont val="굴림"/>
        <family val="3"/>
        <charset val="129"/>
      </rPr>
      <t xml:space="preserve">를 계산하되, </t>
    </r>
    <r>
      <rPr>
        <sz val="12"/>
        <color theme="1"/>
        <rFont val="굴림"/>
        <family val="2"/>
        <charset val="129"/>
      </rPr>
      <t/>
    </r>
    <phoneticPr fontId="20" type="noConversion"/>
  </si>
  <si>
    <r>
      <t>30일이 될지라도 29일로 산정</t>
    </r>
    <r>
      <rPr>
        <sz val="12"/>
        <color theme="1"/>
        <rFont val="굴림"/>
        <family val="2"/>
        <charset val="129"/>
      </rPr>
      <t/>
    </r>
    <phoneticPr fontId="20" type="noConversion"/>
  </si>
  <si>
    <r>
      <t xml:space="preserve">ㅇ 뺄셈(감산)을 하면 틀립니다. </t>
    </r>
    <r>
      <rPr>
        <sz val="9"/>
        <color theme="0" tint="-0.34998626667073579"/>
        <rFont val="굴림"/>
        <family val="3"/>
        <charset val="129"/>
      </rPr>
      <t>오로지 덧셈(합산)만 해야 함</t>
    </r>
    <phoneticPr fontId="20" type="noConversion"/>
  </si>
  <si>
    <r>
      <t xml:space="preserve">ㅇ [환산경력]에서 자동으로 가져옴, </t>
    </r>
    <r>
      <rPr>
        <sz val="9"/>
        <color rgb="FF0000FF"/>
        <rFont val="굴림"/>
        <family val="3"/>
        <charset val="129"/>
      </rPr>
      <t>NEIS [근무년수]:</t>
    </r>
    <r>
      <rPr>
        <sz val="9"/>
        <rFont val="굴림"/>
        <family val="3"/>
        <charset val="129"/>
      </rPr>
      <t xml:space="preserve"> 정근수당 산정 자료</t>
    </r>
    <phoneticPr fontId="5" type="noConversion"/>
  </si>
  <si>
    <t>◁</t>
    <phoneticPr fontId="20" type="noConversion"/>
  </si>
  <si>
    <t>기간을 日로 정한 때에는 일수를 헤아리면 됨</t>
  </si>
  <si>
    <t>처음부터 기산하는 때에는 말일로 만료(사회규범)</t>
  </si>
  <si>
    <t>년/월이 만료되고 기간이 남는 경우</t>
  </si>
  <si>
    <t>특례</t>
  </si>
  <si>
    <t>특례(말일로 만료)</t>
    <phoneticPr fontId="20" type="noConversion"/>
  </si>
  <si>
    <t>2000-11-30 ~ 2003-03-10</t>
    <phoneticPr fontId="20" type="noConversion"/>
  </si>
  <si>
    <t>2000-11-30부터 기산하여</t>
    <phoneticPr fontId="20" type="noConversion"/>
  </si>
  <si>
    <t>2001-11-29로 1년이 만료되고,</t>
    <phoneticPr fontId="20" type="noConversion"/>
  </si>
  <si>
    <t>2002-11-30부터 기산하여</t>
    <phoneticPr fontId="20" type="noConversion"/>
  </si>
  <si>
    <t>2002-12-29로 1월이 만료되고,</t>
    <phoneticPr fontId="20" type="noConversion"/>
  </si>
  <si>
    <t>2003-01-29로 2월이 만료되고,</t>
    <phoneticPr fontId="20" type="noConversion"/>
  </si>
  <si>
    <t>2002-11-29로 2년이 만료되고, 남는 월수 산정하기</t>
    <phoneticPr fontId="20" type="noConversion"/>
  </si>
  <si>
    <t>2003-02-28로 3월이 만료되고, 남는 일수 산정하기</t>
    <phoneticPr fontId="20" type="noConversion"/>
  </si>
  <si>
    <t>경력기간은 2년 3월 10일</t>
    <phoneticPr fontId="20" type="noConversion"/>
  </si>
  <si>
    <r>
      <t xml:space="preserve">ㅇ 종료일부터 역순으로 계산하면 틀립니다. </t>
    </r>
    <r>
      <rPr>
        <sz val="9"/>
        <color theme="0" tint="-0.34998626667073579"/>
        <rFont val="굴림"/>
        <family val="3"/>
        <charset val="129"/>
      </rPr>
      <t>시작일부터 순차로 산정해야 함</t>
    </r>
    <phoneticPr fontId="20" type="noConversion"/>
  </si>
  <si>
    <r>
      <t xml:space="preserve">ㅇ 이어진 경력기간을 나누어서 합산하면 틀립니다. </t>
    </r>
    <r>
      <rPr>
        <sz val="9"/>
        <color theme="0" tint="-0.34998626667073579"/>
        <rFont val="굴림"/>
        <family val="3"/>
        <charset val="129"/>
      </rPr>
      <t>경력이 많아지거나 적어짐</t>
    </r>
    <phoneticPr fontId="20" type="noConversion"/>
  </si>
  <si>
    <t>계약기간 시작일 / 복직일 / 자격을 취득한 날이 속하는 달의 다음달 1일</t>
    <phoneticPr fontId="5" type="noConversion"/>
  </si>
  <si>
    <t>[잔여월일]에 쌓아서 1년이 만료되는 날이 속하는 달의 다음달 1일</t>
    <phoneticPr fontId="5" type="noConversion"/>
  </si>
  <si>
    <t>2003-03-01부터 10일까지 실제일수 10일이므로</t>
    <phoneticPr fontId="20" type="noConversion"/>
  </si>
  <si>
    <t>대학교(5년제 졸업)</t>
    <phoneticPr fontId="4" type="noConversion"/>
  </si>
  <si>
    <t>p.10 경력기간은 년월일까지 계산하되,</t>
    <phoneticPr fontId="5" type="noConversion"/>
  </si>
  <si>
    <t>역에 의한 방법에 의하여 계산한다.</t>
    <phoneticPr fontId="20" type="noConversion"/>
  </si>
  <si>
    <t>일수를 헤아리지 않고 달력을 넘기듯이</t>
    <phoneticPr fontId="20" type="noConversion"/>
  </si>
  <si>
    <t>규정 이해하기</t>
    <phoneticPr fontId="20" type="noConversion"/>
  </si>
  <si>
    <t>일반(기산일의 전일로 만료)</t>
    <phoneticPr fontId="20" type="noConversion"/>
  </si>
  <si>
    <t>일반</t>
    <phoneticPr fontId="20" type="noConversion"/>
  </si>
  <si>
    <t>환산월수는 소수 2위에서 반올림</t>
    <phoneticPr fontId="20" type="noConversion"/>
  </si>
  <si>
    <t>환산월수는 소수 3위 버림</t>
    <phoneticPr fontId="20" type="noConversion"/>
  </si>
  <si>
    <t>일근시간은 소수 3위 버림</t>
    <phoneticPr fontId="20" type="noConversion"/>
  </si>
  <si>
    <t>&lt;-</t>
    <phoneticPr fontId="20" type="noConversion"/>
  </si>
  <si>
    <r>
      <t>1. 상근 경력</t>
    </r>
    <r>
      <rPr>
        <sz val="9"/>
        <rFont val="굴림"/>
        <family val="3"/>
        <charset val="129"/>
      </rPr>
      <t>(기간제교사/전일제강사)</t>
    </r>
    <phoneticPr fontId="5" type="noConversion"/>
  </si>
  <si>
    <t>최대 99행까지 수식이 채워져 있으므로 등록 가능함</t>
    <phoneticPr fontId="5" type="noConversion"/>
  </si>
  <si>
    <t>◁ 40행까지 1쪽</t>
    <phoneticPr fontId="5" type="noConversion"/>
  </si>
  <si>
    <t>◁ 41행부터 2쪽, 경력을 추가로 작성할 때마다 표는 자동으로 그려지고,</t>
    <phoneticPr fontId="5" type="noConversion"/>
  </si>
  <si>
    <t>인쇄할 영역 선택 &gt; 메뉴 &gt; 페이지 레이아웃 &gt; 인쇄영역 &gt; 설정</t>
    <phoneticPr fontId="5" type="noConversion"/>
  </si>
  <si>
    <t>주근시간은 소수 모두 버림</t>
    <phoneticPr fontId="20" type="noConversion"/>
  </si>
  <si>
    <t>환산일수는 소수 모두 버림</t>
    <phoneticPr fontId="20" type="noConversion"/>
  </si>
  <si>
    <t>환산일수는 소수 모두 버림</t>
    <phoneticPr fontId="20" type="noConversion"/>
  </si>
  <si>
    <r>
      <t>연속기간 총시수 계약인 경우 : [</t>
    </r>
    <r>
      <rPr>
        <sz val="9"/>
        <color rgb="FF0000FF"/>
        <rFont val="굴림"/>
        <family val="3"/>
        <charset val="129"/>
      </rPr>
      <t>총00시간</t>
    </r>
    <r>
      <rPr>
        <sz val="9"/>
        <rFont val="굴림"/>
        <family val="3"/>
        <charset val="129"/>
      </rPr>
      <t>]</t>
    </r>
    <phoneticPr fontId="5" type="noConversion"/>
  </si>
  <si>
    <r>
      <t>비연속기간 계약이 반복된 경우 : [</t>
    </r>
    <r>
      <rPr>
        <sz val="9"/>
        <color rgb="FF0000FF"/>
        <rFont val="굴림"/>
        <family val="3"/>
        <charset val="129"/>
      </rPr>
      <t>합00시간</t>
    </r>
    <r>
      <rPr>
        <sz val="9"/>
        <rFont val="굴림"/>
        <family val="3"/>
        <charset val="129"/>
      </rPr>
      <t>]</t>
    </r>
    <phoneticPr fontId="5" type="noConversion"/>
  </si>
  <si>
    <r>
      <t xml:space="preserve">  가. 국가/지방공무원 경력(</t>
    </r>
    <r>
      <rPr>
        <sz val="9"/>
        <color rgb="FF0000FF"/>
        <rFont val="굴림"/>
        <family val="3"/>
        <charset val="129"/>
      </rPr>
      <t>군경력 포함</t>
    </r>
    <r>
      <rPr>
        <sz val="9"/>
        <rFont val="굴림"/>
        <family val="3"/>
        <charset val="129"/>
      </rPr>
      <t>)</t>
    </r>
    <phoneticPr fontId="5" type="noConversion"/>
  </si>
  <si>
    <t>획정기준일</t>
    <phoneticPr fontId="5" type="noConversion"/>
  </si>
  <si>
    <t>획정 호봉</t>
    <phoneticPr fontId="5" type="noConversion"/>
  </si>
  <si>
    <t>기산 호봉</t>
    <phoneticPr fontId="5" type="noConversion"/>
  </si>
  <si>
    <t>가감 년수</t>
    <phoneticPr fontId="5" type="noConversion"/>
  </si>
  <si>
    <t>가산 년수</t>
    <phoneticPr fontId="5" type="noConversion"/>
  </si>
  <si>
    <r>
      <t xml:space="preserve">민법 제160조
</t>
    </r>
    <r>
      <rPr>
        <b/>
        <sz val="9"/>
        <rFont val="굴림"/>
        <family val="3"/>
        <charset val="129"/>
      </rPr>
      <t>역에 의한 계산</t>
    </r>
    <phoneticPr fontId="5" type="noConversion"/>
  </si>
  <si>
    <t>월</t>
    <phoneticPr fontId="5" type="noConversion"/>
  </si>
  <si>
    <t>일</t>
    <phoneticPr fontId="5" type="noConversion"/>
  </si>
  <si>
    <t>0.6 * 12</t>
    <phoneticPr fontId="20" type="noConversion"/>
  </si>
  <si>
    <t>0.2 * 30</t>
    <phoneticPr fontId="20" type="noConversion"/>
  </si>
  <si>
    <t>0.8 * 30</t>
    <phoneticPr fontId="20" type="noConversion"/>
  </si>
  <si>
    <t>년월환산</t>
    <phoneticPr fontId="20" type="noConversion"/>
  </si>
  <si>
    <t>월일환산</t>
    <phoneticPr fontId="20" type="noConversion"/>
  </si>
  <si>
    <t>ㅡ</t>
    <phoneticPr fontId="20" type="noConversion"/>
  </si>
  <si>
    <t>ㅡ</t>
    <phoneticPr fontId="5" type="noConversion"/>
  </si>
  <si>
    <t>연월일 단위로 각각 환산율을 적용하되, 소수점 이하는 절사한다.</t>
    <phoneticPr fontId="5" type="noConversion"/>
  </si>
  <si>
    <t>◀</t>
    <phoneticPr fontId="20" type="noConversion"/>
  </si>
  <si>
    <t>※ 단일 기간을 년월일로 계산할 때 주의할 사항</t>
    <phoneticPr fontId="20" type="noConversion"/>
  </si>
  <si>
    <t>https://blog.naver.com/sotong75</t>
  </si>
  <si>
    <t>2월 29일 / 2월 30일</t>
    <phoneticPr fontId="20" type="noConversion"/>
  </si>
  <si>
    <t>ㅇ 기간이 남았는가? 실제일수 산정(단, 30일이 될지라도 29일로 산정)</t>
    <phoneticPr fontId="20" type="noConversion"/>
  </si>
  <si>
    <t>※ 경력기간 계산 요령 : 만료된 년수/월수를 산정한 연후에 남는 일수를 산정한다.</t>
    <phoneticPr fontId="20" type="noConversion"/>
  </si>
  <si>
    <t>※ 경력기간 산정 사례</t>
    <phoneticPr fontId="20" type="noConversion"/>
  </si>
  <si>
    <t>년</t>
    <phoneticPr fontId="5" type="noConversion"/>
  </si>
  <si>
    <t>월</t>
    <phoneticPr fontId="5" type="noConversion"/>
  </si>
  <si>
    <t>일</t>
    <phoneticPr fontId="5" type="noConversion"/>
  </si>
  <si>
    <r>
      <t>ㅇ 한 달을 30일로 간주하고 계산하면 틀립니다.</t>
    </r>
    <r>
      <rPr>
        <sz val="9"/>
        <color theme="0" tint="-0.249977111117893"/>
        <rFont val="굴림"/>
        <family val="3"/>
        <charset val="129"/>
      </rPr>
      <t xml:space="preserve"> </t>
    </r>
    <r>
      <rPr>
        <sz val="9"/>
        <color theme="0" tint="-0.34998626667073579"/>
        <rFont val="굴림"/>
        <family val="3"/>
        <charset val="129"/>
      </rPr>
      <t>여러 경력을 합산할 때에</t>
    </r>
    <r>
      <rPr>
        <sz val="9"/>
        <color rgb="FF0000FF"/>
        <rFont val="굴림"/>
        <family val="3"/>
        <charset val="129"/>
      </rPr>
      <t>만</t>
    </r>
    <r>
      <rPr>
        <sz val="9"/>
        <color theme="0" tint="-0.34998626667073579"/>
        <rFont val="굴림"/>
        <family val="3"/>
        <charset val="129"/>
      </rPr>
      <t xml:space="preserve"> 30일을 한 달로 계산함</t>
    </r>
    <phoneticPr fontId="20" type="noConversion"/>
  </si>
  <si>
    <t>( 경 상 남 도 교 육 청 )</t>
    <phoneticPr fontId="5" type="noConversion"/>
  </si>
  <si>
    <r>
      <t>2. 시간 경력</t>
    </r>
    <r>
      <rPr>
        <sz val="9"/>
        <rFont val="굴림"/>
        <family val="3"/>
        <charset val="129"/>
      </rPr>
      <t>(시간강사 등)</t>
    </r>
    <phoneticPr fontId="5" type="noConversion"/>
  </si>
  <si>
    <r>
      <t>주 13시간 이상 계약인 경우 : [</t>
    </r>
    <r>
      <rPr>
        <sz val="9"/>
        <color rgb="FF0000FF"/>
        <rFont val="굴림"/>
        <family val="3"/>
        <charset val="129"/>
      </rPr>
      <t>주00시간</t>
    </r>
    <r>
      <rPr>
        <sz val="9"/>
        <rFont val="굴림"/>
        <family val="3"/>
        <charset val="129"/>
      </rPr>
      <t>]</t>
    </r>
    <phoneticPr fontId="5" type="noConversion"/>
  </si>
  <si>
    <r>
      <t>소지자격과 근무교급이 일치하지 않는 전일제강사 경력 : [5</t>
    </r>
    <r>
      <rPr>
        <sz val="9"/>
        <color rgb="FF0000FF"/>
        <rFont val="굴림"/>
        <family val="3"/>
        <charset val="129"/>
      </rPr>
      <t>0%</t>
    </r>
    <r>
      <rPr>
        <sz val="9"/>
        <rFont val="굴림"/>
        <family val="3"/>
        <charset val="129"/>
      </rPr>
      <t>]</t>
    </r>
    <phoneticPr fontId="20" type="noConversion"/>
  </si>
  <si>
    <t>일반</t>
  </si>
  <si>
    <t>방송통신대 졸업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</si>
</sst>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_);[Red]\(0\)"/>
    <numFmt numFmtId="177" formatCode="0_ "/>
    <numFmt numFmtId="178" formatCode="0.00_ "/>
    <numFmt numFmtId="179" formatCode="_ * #,##0_ ;_ * \-#,##0_ ;_ * &quot;-&quot;_ ;_ @_ "/>
    <numFmt numFmtId="180" formatCode="_ * #,##0.00_ ;_ * \-#,##0.00_ ;_ * &quot;-&quot;??_ ;_ @_ "/>
    <numFmt numFmtId="181" formatCode="0.000_ "/>
  </numFmts>
  <fonts count="39" x14ac:knownFonts="1">
    <font>
      <sz val="11"/>
      <color theme="1"/>
      <name val="맑은 고딕"/>
      <family val="3"/>
      <charset val="129"/>
      <scheme val="minor"/>
    </font>
    <font>
      <sz val="12"/>
      <color theme="1"/>
      <name val="굴림"/>
      <family val="2"/>
      <charset val="129"/>
    </font>
    <font>
      <sz val="11"/>
      <name val="돋움"/>
      <family val="3"/>
      <charset val="129"/>
    </font>
    <font>
      <sz val="9"/>
      <color theme="0" tint="-0.14999847407452621"/>
      <name val="굴림"/>
      <family val="3"/>
      <charset val="129"/>
    </font>
    <font>
      <sz val="8"/>
      <name val="굴림"/>
      <family val="2"/>
      <charset val="129"/>
    </font>
    <font>
      <sz val="8"/>
      <name val="맑은 고딕"/>
      <family val="3"/>
      <charset val="129"/>
    </font>
    <font>
      <sz val="9"/>
      <name val="굴림"/>
      <family val="3"/>
      <charset val="129"/>
    </font>
    <font>
      <b/>
      <sz val="9"/>
      <color theme="0" tint="-0.14999847407452621"/>
      <name val="굴림"/>
      <family val="3"/>
      <charset val="129"/>
    </font>
    <font>
      <sz val="12"/>
      <name val="바탕체"/>
      <family val="1"/>
      <charset val="129"/>
    </font>
    <font>
      <b/>
      <sz val="18"/>
      <color indexed="12"/>
      <name val="굴림"/>
      <family val="3"/>
      <charset val="129"/>
    </font>
    <font>
      <b/>
      <sz val="12"/>
      <color indexed="12"/>
      <name val="굴림"/>
      <family val="3"/>
      <charset val="129"/>
    </font>
    <font>
      <b/>
      <sz val="9"/>
      <name val="굴림"/>
      <family val="3"/>
      <charset val="129"/>
    </font>
    <font>
      <sz val="9"/>
      <color indexed="12"/>
      <name val="굴림"/>
      <family val="3"/>
      <charset val="129"/>
    </font>
    <font>
      <b/>
      <sz val="9"/>
      <color rgb="FF0000FF"/>
      <name val="굴림"/>
      <family val="3"/>
      <charset val="129"/>
    </font>
    <font>
      <sz val="9"/>
      <color rgb="FF0000FF"/>
      <name val="굴림"/>
      <family val="3"/>
      <charset val="129"/>
    </font>
    <font>
      <sz val="9"/>
      <color theme="0" tint="-0.249977111117893"/>
      <name val="굴림"/>
      <family val="3"/>
      <charset val="129"/>
    </font>
    <font>
      <sz val="12"/>
      <name val="굴림체"/>
      <family val="3"/>
      <charset val="129"/>
    </font>
    <font>
      <sz val="9"/>
      <color indexed="23"/>
      <name val="굴림"/>
      <family val="3"/>
      <charset val="129"/>
    </font>
    <font>
      <sz val="9"/>
      <color theme="0" tint="-0.499984740745262"/>
      <name val="굴림"/>
      <family val="3"/>
      <charset val="129"/>
    </font>
    <font>
      <b/>
      <sz val="24"/>
      <name val="굴림"/>
      <family val="3"/>
      <charset val="129"/>
    </font>
    <font>
      <sz val="8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sz val="12"/>
      <color rgb="FF0000FF"/>
      <name val="굴림"/>
      <family val="3"/>
      <charset val="129"/>
    </font>
    <font>
      <sz val="9"/>
      <color theme="0" tint="-0.34998626667073579"/>
      <name val="굴림"/>
      <family val="3"/>
      <charset val="129"/>
    </font>
    <font>
      <sz val="12"/>
      <name val="굴림"/>
      <family val="3"/>
      <charset val="129"/>
    </font>
    <font>
      <sz val="9"/>
      <color indexed="55"/>
      <name val="굴림"/>
      <family val="3"/>
      <charset val="129"/>
    </font>
    <font>
      <sz val="9"/>
      <color indexed="8"/>
      <name val="굴림"/>
      <family val="3"/>
      <charset val="129"/>
    </font>
    <font>
      <sz val="8"/>
      <name val="바탕"/>
      <family val="1"/>
      <charset val="129"/>
    </font>
    <font>
      <b/>
      <sz val="9"/>
      <color theme="0" tint="-0.499984740745262"/>
      <name val="굴림"/>
      <family val="3"/>
      <charset val="129"/>
    </font>
    <font>
      <b/>
      <sz val="9"/>
      <color indexed="8"/>
      <name val="굴림"/>
      <family val="3"/>
      <charset val="129"/>
    </font>
    <font>
      <sz val="9"/>
      <color theme="1"/>
      <name val="굴림"/>
      <family val="3"/>
      <charset val="129"/>
    </font>
    <font>
      <sz val="12"/>
      <color indexed="8"/>
      <name val="굴림"/>
      <family val="3"/>
      <charset val="129"/>
    </font>
    <font>
      <b/>
      <sz val="9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9"/>
      <color theme="0"/>
      <name val="굴림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9"/>
      <color theme="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0"/>
      <name val="굴림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00FF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rgb="FFFF0000"/>
      </right>
      <top/>
      <bottom/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 style="thin">
        <color rgb="FF0000FF"/>
      </right>
      <top/>
      <bottom/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/>
      <right style="thin">
        <color rgb="FF0000FF"/>
      </right>
      <top/>
      <bottom/>
      <diagonal/>
    </border>
    <border>
      <left/>
      <right style="thin">
        <color rgb="FF0000FF"/>
      </right>
      <top/>
      <bottom style="thin">
        <color rgb="FF0000FF"/>
      </bottom>
      <diagonal/>
    </border>
    <border>
      <left/>
      <right/>
      <top style="thin">
        <color indexed="64"/>
      </top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16" fillId="0" borderId="0"/>
    <xf numFmtId="9" fontId="16" fillId="0" borderId="0" applyFont="0" applyFill="0" applyBorder="0" applyAlignment="0" applyProtection="0"/>
    <xf numFmtId="0" fontId="8" fillId="0" borderId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</cellStyleXfs>
  <cellXfs count="395">
    <xf numFmtId="0" fontId="0" fillId="0" borderId="0" xfId="0">
      <alignment vertical="center"/>
    </xf>
    <xf numFmtId="0" fontId="3" fillId="2" borderId="1" xfId="1" applyNumberFormat="1" applyFont="1" applyFill="1" applyBorder="1" applyAlignment="1">
      <alignment horizontal="center" vertical="center" wrapText="1"/>
    </xf>
    <xf numFmtId="0" fontId="6" fillId="0" borderId="0" xfId="1" applyNumberFormat="1" applyFont="1" applyFill="1" applyBorder="1" applyAlignment="1">
      <alignment vertical="center"/>
    </xf>
    <xf numFmtId="0" fontId="6" fillId="3" borderId="1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Alignment="1">
      <alignment vertical="center"/>
    </xf>
    <xf numFmtId="0" fontId="11" fillId="0" borderId="0" xfId="1" applyNumberFormat="1" applyFont="1" applyFill="1" applyAlignment="1">
      <alignment vertical="center"/>
    </xf>
    <xf numFmtId="0" fontId="11" fillId="0" borderId="9" xfId="1" applyNumberFormat="1" applyFont="1" applyFill="1" applyBorder="1" applyAlignment="1">
      <alignment vertical="center"/>
    </xf>
    <xf numFmtId="0" fontId="6" fillId="0" borderId="10" xfId="1" applyNumberFormat="1" applyFont="1" applyFill="1" applyBorder="1" applyAlignment="1" applyProtection="1">
      <alignment vertical="center"/>
    </xf>
    <xf numFmtId="0" fontId="6" fillId="0" borderId="10" xfId="1" applyNumberFormat="1" applyFont="1" applyFill="1" applyBorder="1" applyAlignment="1" applyProtection="1">
      <alignment horizontal="center" vertical="center"/>
    </xf>
    <xf numFmtId="0" fontId="6" fillId="0" borderId="0" xfId="1" applyNumberFormat="1" applyFont="1" applyFill="1" applyBorder="1" applyAlignment="1">
      <alignment horizontal="center" vertical="center"/>
    </xf>
    <xf numFmtId="0" fontId="6" fillId="0" borderId="10" xfId="1" quotePrefix="1" applyNumberFormat="1" applyFont="1" applyFill="1" applyBorder="1" applyAlignment="1" applyProtection="1">
      <alignment horizontal="center" vertical="center"/>
    </xf>
    <xf numFmtId="0" fontId="6" fillId="0" borderId="10" xfId="1" applyNumberFormat="1" applyFont="1" applyFill="1" applyBorder="1" applyAlignment="1" applyProtection="1">
      <alignment horizontal="left" vertical="center"/>
    </xf>
    <xf numFmtId="0" fontId="6" fillId="0" borderId="0" xfId="1" applyNumberFormat="1" applyFont="1" applyFill="1" applyAlignment="1">
      <alignment horizontal="center" vertical="center"/>
    </xf>
    <xf numFmtId="0" fontId="6" fillId="0" borderId="9" xfId="1" applyNumberFormat="1" applyFont="1" applyFill="1" applyBorder="1" applyAlignment="1">
      <alignment vertical="center"/>
    </xf>
    <xf numFmtId="0" fontId="12" fillId="0" borderId="13" xfId="1" applyNumberFormat="1" applyFont="1" applyFill="1" applyBorder="1" applyAlignment="1" applyProtection="1">
      <alignment horizontal="left" vertical="center"/>
    </xf>
    <xf numFmtId="0" fontId="12" fillId="0" borderId="13" xfId="1" quotePrefix="1" applyNumberFormat="1" applyFont="1" applyFill="1" applyBorder="1" applyAlignment="1" applyProtection="1">
      <alignment horizontal="center" vertical="center"/>
    </xf>
    <xf numFmtId="0" fontId="12" fillId="0" borderId="13" xfId="1" applyNumberFormat="1" applyFont="1" applyFill="1" applyBorder="1" applyAlignment="1" applyProtection="1">
      <alignment vertical="center"/>
    </xf>
    <xf numFmtId="0" fontId="12" fillId="0" borderId="13" xfId="1" applyNumberFormat="1" applyFont="1" applyFill="1" applyBorder="1" applyAlignment="1" applyProtection="1">
      <alignment horizontal="center" vertical="center"/>
    </xf>
    <xf numFmtId="0" fontId="6" fillId="0" borderId="13" xfId="1" applyNumberFormat="1" applyFont="1" applyFill="1" applyBorder="1" applyAlignment="1" applyProtection="1">
      <alignment horizontal="left" vertical="center"/>
    </xf>
    <xf numFmtId="0" fontId="6" fillId="0" borderId="13" xfId="1" applyNumberFormat="1" applyFont="1" applyFill="1" applyBorder="1" applyAlignment="1" applyProtection="1">
      <alignment horizontal="center" vertical="center"/>
    </xf>
    <xf numFmtId="0" fontId="11" fillId="6" borderId="14" xfId="1" applyNumberFormat="1" applyFont="1" applyFill="1" applyBorder="1" applyAlignment="1">
      <alignment horizontal="center" vertical="center"/>
    </xf>
    <xf numFmtId="0" fontId="6" fillId="6" borderId="15" xfId="1" applyNumberFormat="1" applyFont="1" applyFill="1" applyBorder="1" applyAlignment="1">
      <alignment vertical="center"/>
    </xf>
    <xf numFmtId="0" fontId="6" fillId="6" borderId="16" xfId="1" applyNumberFormat="1" applyFont="1" applyFill="1" applyBorder="1" applyAlignment="1">
      <alignment vertical="center"/>
    </xf>
    <xf numFmtId="0" fontId="6" fillId="0" borderId="17" xfId="0" applyFont="1" applyBorder="1">
      <alignment vertical="center"/>
    </xf>
    <xf numFmtId="0" fontId="6" fillId="0" borderId="18" xfId="1" applyNumberFormat="1" applyFont="1" applyFill="1" applyBorder="1" applyAlignment="1">
      <alignment vertical="center"/>
    </xf>
    <xf numFmtId="0" fontId="14" fillId="0" borderId="9" xfId="1" applyNumberFormat="1" applyFont="1" applyFill="1" applyBorder="1" applyAlignment="1">
      <alignment vertical="center"/>
    </xf>
    <xf numFmtId="0" fontId="6" fillId="0" borderId="13" xfId="1" applyNumberFormat="1" applyFont="1" applyFill="1" applyBorder="1" applyAlignment="1" applyProtection="1">
      <alignment vertical="center"/>
    </xf>
    <xf numFmtId="0" fontId="11" fillId="0" borderId="17" xfId="0" applyFont="1" applyBorder="1">
      <alignment vertical="center"/>
    </xf>
    <xf numFmtId="0" fontId="6" fillId="0" borderId="13" xfId="1" applyNumberFormat="1" applyFont="1" applyFill="1" applyBorder="1" applyAlignment="1" applyProtection="1">
      <alignment vertical="center"/>
      <protection locked="0"/>
    </xf>
    <xf numFmtId="0" fontId="6" fillId="0" borderId="13" xfId="1" applyNumberFormat="1" applyFont="1" applyFill="1" applyBorder="1" applyAlignment="1" applyProtection="1">
      <alignment horizontal="center" vertical="center"/>
      <protection locked="0"/>
    </xf>
    <xf numFmtId="0" fontId="15" fillId="0" borderId="13" xfId="1" applyNumberFormat="1" applyFont="1" applyFill="1" applyBorder="1" applyAlignment="1" applyProtection="1">
      <alignment horizontal="left" vertical="center"/>
    </xf>
    <xf numFmtId="0" fontId="15" fillId="0" borderId="13" xfId="1" applyNumberFormat="1" applyFont="1" applyFill="1" applyBorder="1" applyAlignment="1" applyProtection="1">
      <alignment horizontal="center" vertical="center"/>
    </xf>
    <xf numFmtId="0" fontId="6" fillId="0" borderId="17" xfId="2" applyFont="1" applyBorder="1" applyAlignment="1" applyProtection="1">
      <alignment vertical="center"/>
      <protection hidden="1"/>
    </xf>
    <xf numFmtId="0" fontId="6" fillId="0" borderId="0" xfId="1" applyNumberFormat="1" applyFont="1" applyFill="1" applyBorder="1" applyAlignment="1" applyProtection="1">
      <alignment vertical="center"/>
      <protection hidden="1"/>
    </xf>
    <xf numFmtId="0" fontId="6" fillId="0" borderId="18" xfId="1" applyNumberFormat="1" applyFont="1" applyFill="1" applyBorder="1" applyAlignment="1" applyProtection="1">
      <alignment vertical="center"/>
      <protection hidden="1"/>
    </xf>
    <xf numFmtId="0" fontId="6" fillId="0" borderId="0" xfId="1" applyNumberFormat="1" applyFont="1" applyFill="1" applyAlignment="1" applyProtection="1">
      <alignment horizontal="center" vertical="center"/>
      <protection locked="0"/>
    </xf>
    <xf numFmtId="0" fontId="11" fillId="0" borderId="14" xfId="1" applyNumberFormat="1" applyFont="1" applyFill="1" applyBorder="1" applyAlignment="1" applyProtection="1">
      <alignment vertical="center"/>
      <protection hidden="1"/>
    </xf>
    <xf numFmtId="0" fontId="6" fillId="0" borderId="16" xfId="1" applyNumberFormat="1" applyFont="1" applyFill="1" applyBorder="1" applyAlignment="1" applyProtection="1">
      <alignment horizontal="center" vertical="center"/>
      <protection hidden="1"/>
    </xf>
    <xf numFmtId="0" fontId="6" fillId="0" borderId="0" xfId="1" applyNumberFormat="1" applyFont="1" applyFill="1" applyAlignment="1" applyProtection="1">
      <alignment vertical="center"/>
      <protection hidden="1"/>
    </xf>
    <xf numFmtId="0" fontId="6" fillId="0" borderId="13" xfId="1" applyNumberFormat="1" applyFont="1" applyFill="1" applyBorder="1" applyAlignment="1" applyProtection="1">
      <alignment horizontal="left" vertical="center"/>
      <protection locked="0"/>
    </xf>
    <xf numFmtId="0" fontId="6" fillId="0" borderId="17" xfId="1" applyNumberFormat="1" applyFont="1" applyFill="1" applyBorder="1" applyAlignment="1" applyProtection="1">
      <alignment vertical="center"/>
      <protection hidden="1"/>
    </xf>
    <xf numFmtId="0" fontId="6" fillId="0" borderId="18" xfId="1" applyNumberFormat="1" applyFont="1" applyFill="1" applyBorder="1" applyAlignment="1" applyProtection="1">
      <alignment horizontal="center" vertical="center"/>
      <protection hidden="1"/>
    </xf>
    <xf numFmtId="0" fontId="6" fillId="0" borderId="0" xfId="1" applyNumberFormat="1" applyFont="1" applyFill="1" applyBorder="1" applyAlignment="1" applyProtection="1">
      <alignment horizontal="center" vertical="center"/>
      <protection locked="0"/>
    </xf>
    <xf numFmtId="0" fontId="14" fillId="0" borderId="9" xfId="1" applyNumberFormat="1" applyFont="1" applyFill="1" applyBorder="1" applyAlignment="1" applyProtection="1">
      <alignment vertical="center"/>
      <protection hidden="1"/>
    </xf>
    <xf numFmtId="0" fontId="11" fillId="0" borderId="14" xfId="1" applyNumberFormat="1" applyFont="1" applyFill="1" applyBorder="1" applyAlignment="1">
      <alignment vertical="center"/>
    </xf>
    <xf numFmtId="0" fontId="6" fillId="0" borderId="16" xfId="1" applyNumberFormat="1" applyFont="1" applyFill="1" applyBorder="1" applyAlignment="1">
      <alignment horizontal="center" vertical="center"/>
    </xf>
    <xf numFmtId="0" fontId="12" fillId="0" borderId="9" xfId="1" applyNumberFormat="1" applyFont="1" applyFill="1" applyBorder="1" applyAlignment="1" applyProtection="1">
      <alignment vertical="center"/>
      <protection hidden="1"/>
    </xf>
    <xf numFmtId="0" fontId="6" fillId="0" borderId="17" xfId="1" applyNumberFormat="1" applyFont="1" applyFill="1" applyBorder="1" applyAlignment="1">
      <alignment vertical="center"/>
    </xf>
    <xf numFmtId="0" fontId="6" fillId="0" borderId="18" xfId="1" applyNumberFormat="1" applyFont="1" applyFill="1" applyBorder="1" applyAlignment="1">
      <alignment horizontal="center" vertical="center"/>
    </xf>
    <xf numFmtId="0" fontId="6" fillId="0" borderId="19" xfId="0" applyFont="1" applyBorder="1">
      <alignment vertical="center"/>
    </xf>
    <xf numFmtId="0" fontId="6" fillId="0" borderId="20" xfId="1" applyNumberFormat="1" applyFont="1" applyFill="1" applyBorder="1" applyAlignment="1">
      <alignment vertical="center"/>
    </xf>
    <xf numFmtId="0" fontId="6" fillId="0" borderId="21" xfId="1" applyNumberFormat="1" applyFont="1" applyFill="1" applyBorder="1" applyAlignment="1">
      <alignment vertical="center"/>
    </xf>
    <xf numFmtId="0" fontId="6" fillId="0" borderId="9" xfId="1" applyNumberFormat="1" applyFont="1" applyFill="1" applyBorder="1" applyAlignment="1" applyProtection="1">
      <alignment vertical="center"/>
      <protection hidden="1"/>
    </xf>
    <xf numFmtId="0" fontId="11" fillId="0" borderId="17" xfId="1" applyNumberFormat="1" applyFont="1" applyFill="1" applyBorder="1" applyAlignment="1" applyProtection="1">
      <alignment vertical="center"/>
      <protection hidden="1"/>
    </xf>
    <xf numFmtId="0" fontId="6" fillId="0" borderId="10" xfId="1" applyNumberFormat="1" applyFont="1" applyFill="1" applyBorder="1" applyAlignment="1" applyProtection="1">
      <alignment vertical="center"/>
      <protection hidden="1"/>
    </xf>
    <xf numFmtId="0" fontId="6" fillId="0" borderId="0" xfId="1" applyNumberFormat="1" applyFont="1" applyFill="1" applyAlignment="1" applyProtection="1">
      <alignment horizontal="center" vertical="center"/>
      <protection hidden="1"/>
    </xf>
    <xf numFmtId="0" fontId="11" fillId="0" borderId="17" xfId="1" applyNumberFormat="1" applyFont="1" applyFill="1" applyBorder="1" applyAlignment="1">
      <alignment vertical="center"/>
    </xf>
    <xf numFmtId="0" fontId="17" fillId="0" borderId="18" xfId="1" applyNumberFormat="1" applyFont="1" applyFill="1" applyBorder="1" applyAlignment="1">
      <alignment horizontal="right" vertical="center"/>
    </xf>
    <xf numFmtId="0" fontId="17" fillId="0" borderId="0" xfId="1" quotePrefix="1" applyNumberFormat="1" applyFont="1" applyFill="1" applyAlignment="1">
      <alignment horizontal="left" vertical="center"/>
    </xf>
    <xf numFmtId="0" fontId="11" fillId="6" borderId="22" xfId="2" applyFont="1" applyFill="1" applyBorder="1" applyAlignment="1" applyProtection="1">
      <alignment vertical="center"/>
      <protection hidden="1"/>
    </xf>
    <xf numFmtId="0" fontId="18" fillId="0" borderId="23" xfId="2" applyFont="1" applyBorder="1" applyAlignment="1" applyProtection="1">
      <alignment vertical="center"/>
      <protection hidden="1"/>
    </xf>
    <xf numFmtId="0" fontId="12" fillId="0" borderId="17" xfId="1" applyNumberFormat="1" applyFont="1" applyFill="1" applyBorder="1" applyAlignment="1">
      <alignment vertical="center"/>
    </xf>
    <xf numFmtId="0" fontId="6" fillId="0" borderId="19" xfId="1" applyNumberFormat="1" applyFont="1" applyFill="1" applyBorder="1" applyAlignment="1" applyProtection="1">
      <alignment vertical="center"/>
      <protection hidden="1"/>
    </xf>
    <xf numFmtId="0" fontId="6" fillId="0" borderId="21" xfId="1" applyNumberFormat="1" applyFont="1" applyFill="1" applyBorder="1" applyAlignment="1" applyProtection="1">
      <alignment horizontal="center" vertical="center"/>
      <protection hidden="1"/>
    </xf>
    <xf numFmtId="0" fontId="6" fillId="0" borderId="23" xfId="2" applyFont="1" applyBorder="1" applyAlignment="1" applyProtection="1">
      <alignment vertical="center"/>
      <protection hidden="1"/>
    </xf>
    <xf numFmtId="0" fontId="6" fillId="0" borderId="19" xfId="1" applyNumberFormat="1" applyFont="1" applyFill="1" applyBorder="1" applyAlignment="1">
      <alignment vertical="center"/>
    </xf>
    <xf numFmtId="0" fontId="6" fillId="0" borderId="0" xfId="1" applyNumberFormat="1" applyFont="1" applyFill="1" applyAlignment="1" applyProtection="1">
      <alignment vertical="center"/>
      <protection locked="0"/>
    </xf>
    <xf numFmtId="0" fontId="6" fillId="0" borderId="0" xfId="1" applyNumberFormat="1" applyFont="1" applyFill="1" applyBorder="1" applyAlignment="1" applyProtection="1">
      <alignment horizontal="center" vertical="center"/>
      <protection hidden="1"/>
    </xf>
    <xf numFmtId="0" fontId="6" fillId="0" borderId="23" xfId="2" applyFont="1" applyFill="1" applyBorder="1" applyAlignment="1" applyProtection="1">
      <alignment vertical="center"/>
      <protection hidden="1"/>
    </xf>
    <xf numFmtId="0" fontId="6" fillId="0" borderId="24" xfId="2" applyFont="1" applyFill="1" applyBorder="1" applyAlignment="1" applyProtection="1">
      <alignment vertical="center"/>
      <protection hidden="1"/>
    </xf>
    <xf numFmtId="0" fontId="6" fillId="0" borderId="0" xfId="2" applyFont="1" applyAlignment="1" applyProtection="1">
      <alignment horizontal="center" vertical="center"/>
    </xf>
    <xf numFmtId="0" fontId="6" fillId="0" borderId="0" xfId="2" applyFont="1" applyAlignment="1" applyProtection="1">
      <alignment vertical="center"/>
    </xf>
    <xf numFmtId="14" fontId="6" fillId="0" borderId="4" xfId="2" applyNumberFormat="1" applyFont="1" applyBorder="1" applyAlignment="1" applyProtection="1">
      <alignment horizontal="center" vertical="center"/>
    </xf>
    <xf numFmtId="9" fontId="6" fillId="0" borderId="0" xfId="2" applyNumberFormat="1" applyFont="1" applyAlignment="1" applyProtection="1">
      <alignment horizontal="center" vertical="center"/>
    </xf>
    <xf numFmtId="14" fontId="22" fillId="0" borderId="13" xfId="2" applyNumberFormat="1" applyFont="1" applyBorder="1" applyAlignment="1" applyProtection="1">
      <alignment horizontal="center" vertical="center"/>
      <protection locked="0"/>
    </xf>
    <xf numFmtId="0" fontId="10" fillId="0" borderId="2" xfId="2" applyNumberFormat="1" applyFont="1" applyBorder="1" applyAlignment="1" applyProtection="1">
      <alignment vertical="center"/>
      <protection locked="0"/>
    </xf>
    <xf numFmtId="9" fontId="6" fillId="0" borderId="0" xfId="2" quotePrefix="1" applyNumberFormat="1" applyFont="1" applyAlignment="1" applyProtection="1">
      <alignment horizontal="center" vertical="center"/>
    </xf>
    <xf numFmtId="14" fontId="6" fillId="0" borderId="0" xfId="2" applyNumberFormat="1" applyFont="1" applyBorder="1" applyAlignment="1" applyProtection="1">
      <alignment vertical="center"/>
    </xf>
    <xf numFmtId="0" fontId="6" fillId="0" borderId="0" xfId="2" applyNumberFormat="1" applyFont="1" applyBorder="1" applyAlignment="1" applyProtection="1">
      <alignment horizontal="left" vertical="center"/>
      <protection locked="0"/>
    </xf>
    <xf numFmtId="14" fontId="6" fillId="6" borderId="13" xfId="2" applyNumberFormat="1" applyFont="1" applyFill="1" applyBorder="1" applyAlignment="1" applyProtection="1">
      <alignment horizontal="center" vertical="center"/>
    </xf>
    <xf numFmtId="14" fontId="12" fillId="0" borderId="13" xfId="2" applyNumberFormat="1" applyFont="1" applyBorder="1" applyAlignment="1" applyProtection="1">
      <alignment horizontal="center" vertical="center"/>
      <protection locked="0"/>
    </xf>
    <xf numFmtId="0" fontId="12" fillId="0" borderId="2" xfId="2" applyNumberFormat="1" applyFont="1" applyBorder="1" applyAlignment="1" applyProtection="1">
      <alignment horizontal="left" vertical="center"/>
      <protection locked="0"/>
    </xf>
    <xf numFmtId="0" fontId="24" fillId="0" borderId="13" xfId="2" applyFont="1" applyBorder="1" applyAlignment="1" applyProtection="1">
      <alignment horizontal="center" vertical="center"/>
    </xf>
    <xf numFmtId="14" fontId="24" fillId="0" borderId="13" xfId="2" applyNumberFormat="1" applyFont="1" applyBorder="1" applyAlignment="1" applyProtection="1">
      <alignment horizontal="center" vertical="center"/>
    </xf>
    <xf numFmtId="14" fontId="6" fillId="0" borderId="0" xfId="2" applyNumberFormat="1" applyFont="1" applyAlignment="1" applyProtection="1">
      <alignment horizontal="left" vertical="center"/>
    </xf>
    <xf numFmtId="14" fontId="6" fillId="0" borderId="0" xfId="2" applyNumberFormat="1" applyFont="1" applyAlignment="1" applyProtection="1">
      <alignment horizontal="center" vertical="center"/>
    </xf>
    <xf numFmtId="0" fontId="6" fillId="0" borderId="0" xfId="2" applyNumberFormat="1" applyFont="1" applyAlignment="1" applyProtection="1">
      <alignment horizontal="left" vertical="center"/>
      <protection locked="0"/>
    </xf>
    <xf numFmtId="0" fontId="6" fillId="0" borderId="25" xfId="2" applyFont="1" applyBorder="1" applyAlignment="1" applyProtection="1">
      <alignment horizontal="center" vertical="center"/>
    </xf>
    <xf numFmtId="0" fontId="6" fillId="6" borderId="13" xfId="2" applyFont="1" applyFill="1" applyBorder="1" applyAlignment="1" applyProtection="1">
      <alignment horizontal="center" vertical="center"/>
    </xf>
    <xf numFmtId="0" fontId="11" fillId="6" borderId="13" xfId="2" applyFont="1" applyFill="1" applyBorder="1" applyAlignment="1" applyProtection="1">
      <alignment horizontal="center" vertical="center"/>
    </xf>
    <xf numFmtId="14" fontId="6" fillId="0" borderId="13" xfId="2" applyNumberFormat="1" applyFont="1" applyBorder="1" applyAlignment="1" applyProtection="1">
      <alignment horizontal="center" vertical="center"/>
      <protection locked="0"/>
    </xf>
    <xf numFmtId="0" fontId="6" fillId="0" borderId="13" xfId="2" applyNumberFormat="1" applyFont="1" applyBorder="1" applyAlignment="1" applyProtection="1">
      <alignment horizontal="left" vertical="center" shrinkToFit="1"/>
      <protection locked="0"/>
    </xf>
    <xf numFmtId="0" fontId="6" fillId="0" borderId="13" xfId="2" applyFont="1" applyBorder="1" applyAlignment="1" applyProtection="1">
      <alignment horizontal="center" vertical="center"/>
    </xf>
    <xf numFmtId="9" fontId="6" fillId="0" borderId="13" xfId="3" applyNumberFormat="1" applyFont="1" applyBorder="1" applyAlignment="1" applyProtection="1">
      <alignment horizontal="center" vertical="center"/>
      <protection locked="0"/>
    </xf>
    <xf numFmtId="0" fontId="6" fillId="7" borderId="17" xfId="2" applyFont="1" applyFill="1" applyBorder="1" applyAlignment="1" applyProtection="1">
      <alignment vertical="center"/>
      <protection hidden="1"/>
    </xf>
    <xf numFmtId="0" fontId="6" fillId="7" borderId="0" xfId="2" applyFont="1" applyFill="1" applyBorder="1" applyAlignment="1" applyProtection="1">
      <alignment vertical="center"/>
      <protection hidden="1"/>
    </xf>
    <xf numFmtId="0" fontId="6" fillId="7" borderId="0" xfId="2" applyFont="1" applyFill="1" applyAlignment="1" applyProtection="1">
      <alignment vertical="center"/>
      <protection hidden="1"/>
    </xf>
    <xf numFmtId="14" fontId="11" fillId="7" borderId="17" xfId="2" applyNumberFormat="1" applyFont="1" applyFill="1" applyBorder="1" applyAlignment="1" applyProtection="1">
      <alignment horizontal="left" vertical="center"/>
      <protection hidden="1"/>
    </xf>
    <xf numFmtId="0" fontId="11" fillId="0" borderId="0" xfId="2" applyFont="1" applyAlignment="1" applyProtection="1">
      <alignment vertical="center"/>
    </xf>
    <xf numFmtId="0" fontId="6" fillId="8" borderId="26" xfId="2" applyFont="1" applyFill="1" applyBorder="1" applyAlignment="1" applyProtection="1">
      <alignment horizontal="center" vertical="center"/>
      <protection hidden="1"/>
    </xf>
    <xf numFmtId="14" fontId="6" fillId="0" borderId="0" xfId="2" applyNumberFormat="1" applyFont="1" applyBorder="1" applyAlignment="1" applyProtection="1">
      <alignment horizontal="center" vertical="center"/>
      <protection locked="0"/>
    </xf>
    <xf numFmtId="0" fontId="6" fillId="0" borderId="0" xfId="2" applyNumberFormat="1" applyFont="1" applyBorder="1" applyAlignment="1" applyProtection="1">
      <alignment horizontal="left" vertical="center" shrinkToFit="1"/>
      <protection locked="0"/>
    </xf>
    <xf numFmtId="0" fontId="6" fillId="0" borderId="0" xfId="2" applyFont="1" applyBorder="1" applyAlignment="1" applyProtection="1">
      <alignment horizontal="center" vertical="center"/>
    </xf>
    <xf numFmtId="9" fontId="6" fillId="0" borderId="0" xfId="3" applyNumberFormat="1" applyFont="1" applyBorder="1" applyAlignment="1" applyProtection="1">
      <alignment horizontal="center" vertical="center"/>
      <protection locked="0"/>
    </xf>
    <xf numFmtId="14" fontId="6" fillId="0" borderId="0" xfId="2" applyNumberFormat="1" applyFont="1" applyBorder="1" applyAlignment="1" applyProtection="1">
      <alignment horizontal="left" vertical="center"/>
      <protection locked="0"/>
    </xf>
    <xf numFmtId="0" fontId="6" fillId="0" borderId="0" xfId="2" applyNumberFormat="1" applyFont="1" applyBorder="1" applyAlignment="1" applyProtection="1">
      <alignment horizontal="center" vertical="center" shrinkToFit="1"/>
      <protection locked="0"/>
    </xf>
    <xf numFmtId="14" fontId="6" fillId="0" borderId="0" xfId="2" applyNumberFormat="1" applyFont="1" applyAlignment="1" applyProtection="1">
      <alignment horizontal="center" vertical="center"/>
      <protection locked="0"/>
    </xf>
    <xf numFmtId="9" fontId="6" fillId="0" borderId="0" xfId="2" applyNumberFormat="1" applyFont="1" applyAlignment="1" applyProtection="1">
      <alignment horizontal="center" vertical="center"/>
      <protection locked="0"/>
    </xf>
    <xf numFmtId="0" fontId="6" fillId="0" borderId="0" xfId="2" applyFont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hidden="1"/>
    </xf>
    <xf numFmtId="0" fontId="6" fillId="7" borderId="0" xfId="2" applyFont="1" applyFill="1" applyAlignment="1" applyProtection="1">
      <alignment horizontal="center" vertical="center"/>
      <protection hidden="1"/>
    </xf>
    <xf numFmtId="0" fontId="6" fillId="0" borderId="0" xfId="2" applyFont="1" applyAlignment="1" applyProtection="1">
      <alignment vertical="center"/>
      <protection hidden="1"/>
    </xf>
    <xf numFmtId="14" fontId="6" fillId="0" borderId="4" xfId="2" applyNumberFormat="1" applyFont="1" applyBorder="1" applyAlignment="1" applyProtection="1">
      <alignment horizontal="center" vertical="center"/>
      <protection hidden="1"/>
    </xf>
    <xf numFmtId="9" fontId="6" fillId="0" borderId="0" xfId="2" applyNumberFormat="1" applyFont="1" applyAlignment="1" applyProtection="1">
      <alignment horizontal="center" vertical="center"/>
      <protection hidden="1"/>
    </xf>
    <xf numFmtId="14" fontId="24" fillId="0" borderId="13" xfId="2" applyNumberFormat="1" applyFont="1" applyBorder="1" applyAlignment="1" applyProtection="1">
      <alignment horizontal="center" vertical="center"/>
      <protection hidden="1"/>
    </xf>
    <xf numFmtId="0" fontId="6" fillId="7" borderId="17" xfId="2" quotePrefix="1" applyFont="1" applyFill="1" applyBorder="1" applyAlignment="1" applyProtection="1">
      <alignment vertical="center"/>
      <protection hidden="1"/>
    </xf>
    <xf numFmtId="14" fontId="21" fillId="0" borderId="2" xfId="2" applyNumberFormat="1" applyFont="1" applyBorder="1" applyAlignment="1" applyProtection="1">
      <alignment vertical="center"/>
      <protection hidden="1"/>
    </xf>
    <xf numFmtId="0" fontId="21" fillId="0" borderId="13" xfId="2" applyFont="1" applyBorder="1" applyAlignment="1" applyProtection="1">
      <alignment horizontal="center" vertical="center"/>
      <protection hidden="1"/>
    </xf>
    <xf numFmtId="9" fontId="6" fillId="0" borderId="0" xfId="2" quotePrefix="1" applyNumberFormat="1" applyFont="1" applyAlignment="1" applyProtection="1">
      <alignment horizontal="center" vertical="center"/>
      <protection hidden="1"/>
    </xf>
    <xf numFmtId="14" fontId="6" fillId="0" borderId="0" xfId="2" applyNumberFormat="1" applyFont="1" applyBorder="1" applyAlignment="1" applyProtection="1">
      <alignment vertical="center"/>
      <protection hidden="1"/>
    </xf>
    <xf numFmtId="14" fontId="6" fillId="0" borderId="0" xfId="2" applyNumberFormat="1" applyFont="1" applyBorder="1" applyAlignment="1" applyProtection="1">
      <alignment horizontal="left" vertical="center"/>
      <protection hidden="1"/>
    </xf>
    <xf numFmtId="0" fontId="21" fillId="0" borderId="13" xfId="2" applyFont="1" applyFill="1" applyBorder="1" applyAlignment="1" applyProtection="1">
      <alignment horizontal="center" vertical="center"/>
      <protection hidden="1"/>
    </xf>
    <xf numFmtId="14" fontId="6" fillId="0" borderId="13" xfId="2" applyNumberFormat="1" applyFont="1" applyBorder="1" applyAlignment="1" applyProtection="1">
      <alignment horizontal="center" vertical="center"/>
      <protection hidden="1"/>
    </xf>
    <xf numFmtId="0" fontId="24" fillId="0" borderId="13" xfId="2" applyFont="1" applyBorder="1" applyAlignment="1" applyProtection="1">
      <alignment horizontal="center" vertical="center"/>
      <protection hidden="1"/>
    </xf>
    <xf numFmtId="14" fontId="6" fillId="0" borderId="0" xfId="2" applyNumberFormat="1" applyFont="1" applyAlignment="1" applyProtection="1">
      <alignment horizontal="left" vertical="center"/>
      <protection hidden="1"/>
    </xf>
    <xf numFmtId="14" fontId="6" fillId="0" borderId="0" xfId="2" applyNumberFormat="1" applyFont="1" applyAlignment="1" applyProtection="1">
      <alignment horizontal="center" vertical="center"/>
      <protection hidden="1"/>
    </xf>
    <xf numFmtId="0" fontId="6" fillId="0" borderId="25" xfId="2" applyFont="1" applyBorder="1" applyAlignment="1" applyProtection="1">
      <alignment horizontal="center" vertical="center"/>
      <protection hidden="1"/>
    </xf>
    <xf numFmtId="0" fontId="6" fillId="0" borderId="0" xfId="2" applyFont="1" applyAlignment="1" applyProtection="1">
      <alignment horizontal="center" vertical="center"/>
      <protection hidden="1"/>
    </xf>
    <xf numFmtId="0" fontId="11" fillId="7" borderId="0" xfId="2" applyFont="1" applyFill="1" applyAlignment="1" applyProtection="1">
      <alignment horizontal="center" vertical="center"/>
      <protection hidden="1"/>
    </xf>
    <xf numFmtId="0" fontId="11" fillId="7" borderId="0" xfId="2" applyFont="1" applyFill="1" applyAlignment="1" applyProtection="1">
      <alignment vertical="center"/>
      <protection hidden="1"/>
    </xf>
    <xf numFmtId="0" fontId="11" fillId="0" borderId="0" xfId="2" applyFont="1" applyAlignment="1" applyProtection="1">
      <alignment vertical="center"/>
      <protection hidden="1"/>
    </xf>
    <xf numFmtId="14" fontId="6" fillId="0" borderId="0" xfId="2" applyNumberFormat="1" applyFont="1" applyBorder="1" applyAlignment="1" applyProtection="1">
      <alignment horizontal="center" vertical="center"/>
      <protection hidden="1"/>
    </xf>
    <xf numFmtId="0" fontId="6" fillId="0" borderId="0" xfId="2" applyFont="1" applyBorder="1" applyAlignment="1" applyProtection="1">
      <alignment horizontal="center" vertical="center"/>
      <protection hidden="1"/>
    </xf>
    <xf numFmtId="9" fontId="6" fillId="0" borderId="0" xfId="3" applyNumberFormat="1" applyFont="1" applyBorder="1" applyAlignment="1" applyProtection="1">
      <alignment horizontal="center" vertical="center"/>
      <protection hidden="1"/>
    </xf>
    <xf numFmtId="0" fontId="6" fillId="0" borderId="0" xfId="2" applyFont="1" applyBorder="1" applyAlignment="1" applyProtection="1">
      <alignment horizontal="left" vertical="center"/>
      <protection hidden="1"/>
    </xf>
    <xf numFmtId="0" fontId="6" fillId="7" borderId="17" xfId="2" applyFont="1" applyFill="1" applyBorder="1" applyAlignment="1" applyProtection="1">
      <alignment horizontal="center" vertical="center"/>
      <protection hidden="1"/>
    </xf>
    <xf numFmtId="0" fontId="6" fillId="0" borderId="0" xfId="2" applyFont="1" applyAlignment="1" applyProtection="1">
      <alignment horizontal="left" vertical="center"/>
      <protection hidden="1"/>
    </xf>
    <xf numFmtId="0" fontId="6" fillId="0" borderId="0" xfId="4" applyFont="1" applyFill="1" applyBorder="1" applyAlignment="1">
      <alignment vertical="center"/>
    </xf>
    <xf numFmtId="0" fontId="6" fillId="0" borderId="0" xfId="4" applyFont="1" applyFill="1" applyBorder="1" applyAlignment="1" applyProtection="1">
      <alignment vertical="center"/>
      <protection hidden="1"/>
    </xf>
    <xf numFmtId="0" fontId="6" fillId="0" borderId="0" xfId="4" applyFont="1" applyFill="1" applyBorder="1" applyAlignment="1" applyProtection="1">
      <alignment horizontal="right" vertical="center"/>
      <protection hidden="1"/>
    </xf>
    <xf numFmtId="176" fontId="6" fillId="0" borderId="0" xfId="4" applyNumberFormat="1" applyFont="1" applyFill="1" applyBorder="1" applyAlignment="1" applyProtection="1">
      <alignment horizontal="right" vertical="center"/>
      <protection hidden="1"/>
    </xf>
    <xf numFmtId="14" fontId="6" fillId="0" borderId="0" xfId="4" applyNumberFormat="1" applyFont="1" applyFill="1" applyBorder="1" applyAlignment="1">
      <alignment horizontal="center" vertical="center"/>
    </xf>
    <xf numFmtId="0" fontId="11" fillId="0" borderId="0" xfId="4" applyFont="1" applyFill="1" applyBorder="1" applyAlignment="1">
      <alignment vertical="center"/>
    </xf>
    <xf numFmtId="0" fontId="11" fillId="0" borderId="0" xfId="4" applyFont="1" applyFill="1" applyBorder="1" applyAlignment="1">
      <alignment horizontal="left" vertical="center"/>
    </xf>
    <xf numFmtId="0" fontId="6" fillId="0" borderId="0" xfId="4" applyFont="1" applyFill="1" applyBorder="1" applyAlignment="1" applyProtection="1">
      <alignment vertical="center"/>
      <protection locked="0"/>
    </xf>
    <xf numFmtId="0" fontId="6" fillId="0" borderId="0" xfId="4" applyFont="1" applyFill="1" applyBorder="1" applyAlignment="1">
      <alignment horizontal="right" vertical="center"/>
    </xf>
    <xf numFmtId="0" fontId="6" fillId="0" borderId="0" xfId="4" applyFont="1" applyFill="1" applyBorder="1" applyAlignment="1">
      <alignment horizontal="center" vertical="center"/>
    </xf>
    <xf numFmtId="9" fontId="6" fillId="0" borderId="0" xfId="4" applyNumberFormat="1" applyFont="1" applyFill="1" applyBorder="1" applyAlignment="1">
      <alignment horizontal="center" vertical="center"/>
    </xf>
    <xf numFmtId="176" fontId="6" fillId="0" borderId="0" xfId="4" applyNumberFormat="1" applyFont="1" applyFill="1" applyBorder="1" applyAlignment="1">
      <alignment horizontal="right" vertical="center"/>
    </xf>
    <xf numFmtId="177" fontId="6" fillId="0" borderId="0" xfId="4" applyNumberFormat="1" applyFont="1" applyFill="1" applyBorder="1" applyAlignment="1">
      <alignment horizontal="center" vertical="center"/>
    </xf>
    <xf numFmtId="0" fontId="6" fillId="0" borderId="0" xfId="4" applyFont="1" applyFill="1" applyBorder="1" applyAlignment="1" applyProtection="1">
      <alignment horizontal="center" vertical="center"/>
      <protection locked="0"/>
    </xf>
    <xf numFmtId="0" fontId="18" fillId="0" borderId="0" xfId="4" applyFont="1" applyFill="1" applyBorder="1" applyAlignment="1">
      <alignment horizontal="left" vertical="center"/>
    </xf>
    <xf numFmtId="0" fontId="18" fillId="0" borderId="0" xfId="4" applyFont="1" applyFill="1" applyBorder="1" applyAlignment="1">
      <alignment vertical="center"/>
    </xf>
    <xf numFmtId="0" fontId="26" fillId="0" borderId="0" xfId="0" applyFont="1" applyAlignment="1" applyProtection="1">
      <alignment horizontal="center" vertical="center"/>
    </xf>
    <xf numFmtId="0" fontId="26" fillId="0" borderId="0" xfId="0" applyFont="1" applyProtection="1">
      <alignment vertical="center"/>
    </xf>
    <xf numFmtId="0" fontId="29" fillId="0" borderId="0" xfId="0" applyFont="1" applyBorder="1" applyAlignment="1" applyProtection="1">
      <alignment horizontal="center" vertical="center"/>
    </xf>
    <xf numFmtId="0" fontId="26" fillId="0" borderId="0" xfId="0" applyFont="1" applyProtection="1">
      <alignment vertical="center"/>
      <protection hidden="1"/>
    </xf>
    <xf numFmtId="0" fontId="29" fillId="0" borderId="0" xfId="0" applyFont="1" applyProtection="1">
      <alignment vertical="center"/>
    </xf>
    <xf numFmtId="0" fontId="6" fillId="0" borderId="0" xfId="0" applyFont="1" applyProtection="1">
      <alignment vertical="center"/>
    </xf>
    <xf numFmtId="0" fontId="14" fillId="0" borderId="0" xfId="0" applyFont="1" applyAlignment="1">
      <alignment horizontal="left" vertical="center"/>
    </xf>
    <xf numFmtId="0" fontId="26" fillId="0" borderId="0" xfId="0" applyFont="1" applyAlignment="1" applyProtection="1">
      <alignment horizontal="left" vertical="center"/>
    </xf>
    <xf numFmtId="178" fontId="18" fillId="0" borderId="0" xfId="0" applyNumberFormat="1" applyFont="1" applyAlignment="1" applyProtection="1">
      <alignment horizontal="left" vertical="center"/>
    </xf>
    <xf numFmtId="0" fontId="18" fillId="0" borderId="0" xfId="0" applyFont="1" applyAlignment="1" applyProtection="1">
      <alignment horizontal="left" vertical="center"/>
    </xf>
    <xf numFmtId="0" fontId="6" fillId="0" borderId="0" xfId="2" applyFont="1" applyFill="1" applyBorder="1" applyAlignment="1" applyProtection="1">
      <alignment horizontal="center" vertical="center"/>
      <protection hidden="1"/>
    </xf>
    <xf numFmtId="0" fontId="26" fillId="8" borderId="26" xfId="2" applyFont="1" applyFill="1" applyBorder="1" applyAlignment="1" applyProtection="1">
      <alignment horizontal="center" vertical="center"/>
      <protection hidden="1"/>
    </xf>
    <xf numFmtId="14" fontId="6" fillId="0" borderId="13" xfId="2" applyNumberFormat="1" applyFont="1" applyFill="1" applyBorder="1" applyAlignment="1" applyProtection="1">
      <alignment horizontal="center" vertical="center"/>
      <protection hidden="1"/>
    </xf>
    <xf numFmtId="14" fontId="6" fillId="0" borderId="13" xfId="2" applyNumberFormat="1" applyFont="1" applyFill="1" applyBorder="1" applyAlignment="1" applyProtection="1">
      <alignment horizontal="left" vertical="center"/>
      <protection hidden="1"/>
    </xf>
    <xf numFmtId="0" fontId="6" fillId="0" borderId="13" xfId="2" applyFont="1" applyFill="1" applyBorder="1" applyAlignment="1" applyProtection="1">
      <alignment horizontal="left" vertical="center"/>
      <protection hidden="1"/>
    </xf>
    <xf numFmtId="0" fontId="6" fillId="11" borderId="13" xfId="2" applyFont="1" applyFill="1" applyBorder="1" applyAlignment="1" applyProtection="1">
      <alignment horizontal="center" vertical="center"/>
      <protection hidden="1"/>
    </xf>
    <xf numFmtId="0" fontId="11" fillId="8" borderId="15" xfId="2" applyFont="1" applyFill="1" applyBorder="1" applyAlignment="1" applyProtection="1">
      <alignment vertical="center"/>
      <protection hidden="1"/>
    </xf>
    <xf numFmtId="0" fontId="11" fillId="8" borderId="20" xfId="2" applyFont="1" applyFill="1" applyBorder="1" applyAlignment="1" applyProtection="1">
      <alignment vertical="center"/>
      <protection hidden="1"/>
    </xf>
    <xf numFmtId="9" fontId="14" fillId="0" borderId="13" xfId="3" applyNumberFormat="1" applyFont="1" applyFill="1" applyBorder="1" applyAlignment="1" applyProtection="1">
      <alignment horizontal="center" vertical="center"/>
      <protection hidden="1"/>
    </xf>
    <xf numFmtId="14" fontId="6" fillId="6" borderId="13" xfId="2" applyNumberFormat="1" applyFont="1" applyFill="1" applyBorder="1" applyAlignment="1" applyProtection="1">
      <alignment horizontal="center" vertical="center"/>
      <protection hidden="1"/>
    </xf>
    <xf numFmtId="0" fontId="6" fillId="6" borderId="13" xfId="2" applyFont="1" applyFill="1" applyBorder="1" applyAlignment="1" applyProtection="1">
      <alignment horizontal="center" vertical="center"/>
      <protection hidden="1"/>
    </xf>
    <xf numFmtId="14" fontId="6" fillId="0" borderId="2" xfId="2" applyNumberFormat="1" applyFont="1" applyBorder="1" applyAlignment="1" applyProtection="1">
      <alignment horizontal="left" vertical="center"/>
      <protection hidden="1"/>
    </xf>
    <xf numFmtId="0" fontId="6" fillId="0" borderId="0" xfId="4" applyFont="1" applyFill="1" applyBorder="1" applyAlignment="1">
      <alignment horizontal="center" vertical="center"/>
    </xf>
    <xf numFmtId="0" fontId="6" fillId="7" borderId="17" xfId="2" quotePrefix="1" applyNumberFormat="1" applyFont="1" applyFill="1" applyBorder="1" applyAlignment="1" applyProtection="1">
      <alignment vertical="center"/>
    </xf>
    <xf numFmtId="0" fontId="11" fillId="6" borderId="13" xfId="2" applyFont="1" applyFill="1" applyBorder="1" applyAlignment="1" applyProtection="1">
      <alignment horizontal="center" vertical="center"/>
      <protection hidden="1"/>
    </xf>
    <xf numFmtId="0" fontId="13" fillId="8" borderId="0" xfId="2" applyFont="1" applyFill="1" applyBorder="1" applyAlignment="1" applyProtection="1">
      <alignment vertical="center"/>
      <protection hidden="1"/>
    </xf>
    <xf numFmtId="0" fontId="6" fillId="0" borderId="7" xfId="2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left" vertical="center"/>
    </xf>
    <xf numFmtId="0" fontId="6" fillId="6" borderId="26" xfId="4" applyFont="1" applyFill="1" applyBorder="1" applyAlignment="1">
      <alignment horizontal="center" vertical="center"/>
    </xf>
    <xf numFmtId="14" fontId="6" fillId="10" borderId="26" xfId="4" applyNumberFormat="1" applyFont="1" applyFill="1" applyBorder="1" applyAlignment="1" applyProtection="1">
      <alignment horizontal="center" vertical="center"/>
      <protection locked="0"/>
    </xf>
    <xf numFmtId="177" fontId="11" fillId="0" borderId="26" xfId="4" applyNumberFormat="1" applyFont="1" applyFill="1" applyBorder="1" applyAlignment="1">
      <alignment horizontal="center" vertical="center"/>
    </xf>
    <xf numFmtId="0" fontId="6" fillId="9" borderId="0" xfId="2" applyFont="1" applyFill="1" applyBorder="1" applyAlignment="1" applyProtection="1">
      <alignment vertical="center"/>
      <protection hidden="1"/>
    </xf>
    <xf numFmtId="0" fontId="6" fillId="0" borderId="0" xfId="2" applyFont="1" applyBorder="1" applyAlignment="1" applyProtection="1">
      <alignment horizontal="right" vertical="center"/>
      <protection hidden="1"/>
    </xf>
    <xf numFmtId="0" fontId="6" fillId="0" borderId="0" xfId="2" applyFont="1" applyBorder="1" applyAlignment="1" applyProtection="1">
      <alignment vertical="center"/>
      <protection hidden="1"/>
    </xf>
    <xf numFmtId="0" fontId="34" fillId="12" borderId="29" xfId="2" applyFont="1" applyFill="1" applyBorder="1" applyAlignment="1" applyProtection="1">
      <alignment vertical="center"/>
      <protection hidden="1"/>
    </xf>
    <xf numFmtId="0" fontId="6" fillId="0" borderId="30" xfId="2" quotePrefix="1" applyFont="1" applyFill="1" applyBorder="1" applyAlignment="1" applyProtection="1">
      <alignment vertical="center"/>
      <protection hidden="1"/>
    </xf>
    <xf numFmtId="0" fontId="6" fillId="0" borderId="30" xfId="2" applyFont="1" applyFill="1" applyBorder="1" applyAlignment="1" applyProtection="1">
      <alignment vertical="center"/>
      <protection hidden="1"/>
    </xf>
    <xf numFmtId="0" fontId="6" fillId="0" borderId="31" xfId="2" applyFont="1" applyFill="1" applyBorder="1" applyAlignment="1" applyProtection="1">
      <alignment vertical="center"/>
      <protection hidden="1"/>
    </xf>
    <xf numFmtId="0" fontId="34" fillId="2" borderId="32" xfId="2" applyFont="1" applyFill="1" applyBorder="1" applyAlignment="1" applyProtection="1">
      <alignment vertical="center"/>
      <protection hidden="1"/>
    </xf>
    <xf numFmtId="0" fontId="6" fillId="0" borderId="33" xfId="2" applyFont="1" applyBorder="1" applyAlignment="1" applyProtection="1">
      <alignment horizontal="left" vertical="center"/>
      <protection hidden="1"/>
    </xf>
    <xf numFmtId="0" fontId="6" fillId="0" borderId="34" xfId="2" applyFont="1" applyBorder="1" applyAlignment="1" applyProtection="1">
      <alignment horizontal="left" vertical="center"/>
      <protection hidden="1"/>
    </xf>
    <xf numFmtId="0" fontId="6" fillId="0" borderId="0" xfId="2" applyFont="1" applyAlignment="1" applyProtection="1">
      <alignment horizontal="right" vertical="center"/>
      <protection hidden="1"/>
    </xf>
    <xf numFmtId="0" fontId="6" fillId="0" borderId="13" xfId="2" applyFont="1" applyBorder="1" applyAlignment="1" applyProtection="1">
      <alignment horizontal="left" vertical="center" shrinkToFit="1"/>
      <protection locked="0"/>
    </xf>
    <xf numFmtId="0" fontId="6" fillId="0" borderId="0" xfId="2" applyFont="1" applyBorder="1" applyAlignment="1" applyProtection="1">
      <alignment horizontal="left" vertical="center" shrinkToFit="1"/>
      <protection locked="0"/>
    </xf>
    <xf numFmtId="0" fontId="6" fillId="0" borderId="26" xfId="2" applyFont="1" applyFill="1" applyBorder="1" applyAlignment="1" applyProtection="1">
      <alignment horizontal="center" vertical="center"/>
      <protection hidden="1"/>
    </xf>
    <xf numFmtId="9" fontId="6" fillId="0" borderId="26" xfId="2" applyNumberFormat="1" applyFont="1" applyFill="1" applyBorder="1" applyAlignment="1" applyProtection="1">
      <alignment horizontal="center" vertical="center"/>
      <protection hidden="1"/>
    </xf>
    <xf numFmtId="178" fontId="28" fillId="0" borderId="0" xfId="0" applyNumberFormat="1" applyFont="1" applyBorder="1" applyAlignment="1" applyProtection="1">
      <alignment horizontal="left" vertical="center"/>
    </xf>
    <xf numFmtId="0" fontId="26" fillId="0" borderId="0" xfId="0" applyFont="1" applyAlignment="1" applyProtection="1">
      <alignment horizontal="center" vertical="center"/>
      <protection hidden="1"/>
    </xf>
    <xf numFmtId="0" fontId="31" fillId="0" borderId="0" xfId="0" applyFont="1" applyProtection="1">
      <alignment vertical="center"/>
      <protection hidden="1"/>
    </xf>
    <xf numFmtId="0" fontId="32" fillId="0" borderId="0" xfId="0" applyFont="1" applyAlignment="1" applyProtection="1">
      <alignment horizontal="left" vertical="center"/>
      <protection hidden="1"/>
    </xf>
    <xf numFmtId="0" fontId="30" fillId="0" borderId="0" xfId="0" applyFont="1" applyAlignment="1" applyProtection="1">
      <alignment horizontal="left" vertical="center"/>
      <protection hidden="1"/>
    </xf>
    <xf numFmtId="0" fontId="26" fillId="0" borderId="0" xfId="0" applyFont="1" applyAlignment="1" applyProtection="1">
      <alignment horizontal="left" vertical="center"/>
      <protection hidden="1"/>
    </xf>
    <xf numFmtId="0" fontId="33" fillId="0" borderId="0" xfId="0" applyFont="1" applyAlignment="1" applyProtection="1">
      <alignment horizontal="left" vertical="center"/>
      <protection hidden="1"/>
    </xf>
    <xf numFmtId="0" fontId="23" fillId="0" borderId="0" xfId="0" applyFont="1" applyAlignment="1" applyProtection="1">
      <alignment horizontal="left" vertical="center"/>
      <protection hidden="1"/>
    </xf>
    <xf numFmtId="0" fontId="23" fillId="0" borderId="0" xfId="0" applyFont="1" applyProtection="1">
      <alignment vertical="center"/>
      <protection hidden="1"/>
    </xf>
    <xf numFmtId="0" fontId="23" fillId="0" borderId="0" xfId="0" applyFont="1" applyAlignment="1" applyProtection="1">
      <alignment horizontal="right" vertical="center"/>
      <protection hidden="1"/>
    </xf>
    <xf numFmtId="0" fontId="14" fillId="0" borderId="0" xfId="0" applyFont="1" applyAlignment="1" applyProtection="1">
      <alignment horizontal="left" vertical="center"/>
      <protection hidden="1"/>
    </xf>
    <xf numFmtId="0" fontId="26" fillId="0" borderId="0" xfId="0" applyFont="1" applyAlignment="1" applyProtection="1">
      <alignment horizontal="right" vertical="center"/>
      <protection hidden="1"/>
    </xf>
    <xf numFmtId="0" fontId="6" fillId="0" borderId="0" xfId="0" applyFont="1" applyProtection="1">
      <alignment vertical="center"/>
      <protection hidden="1"/>
    </xf>
    <xf numFmtId="0" fontId="18" fillId="0" borderId="0" xfId="2" applyFont="1" applyAlignment="1" applyProtection="1">
      <alignment horizontal="left" vertical="center"/>
      <protection hidden="1"/>
    </xf>
    <xf numFmtId="14" fontId="6" fillId="0" borderId="22" xfId="2" applyNumberFormat="1" applyFont="1" applyBorder="1" applyAlignment="1" applyProtection="1">
      <alignment vertical="center"/>
      <protection hidden="1"/>
    </xf>
    <xf numFmtId="14" fontId="6" fillId="0" borderId="23" xfId="2" applyNumberFormat="1" applyFont="1" applyBorder="1" applyAlignment="1" applyProtection="1">
      <alignment horizontal="left" vertical="center"/>
      <protection hidden="1"/>
    </xf>
    <xf numFmtId="14" fontId="6" fillId="0" borderId="24" xfId="2" applyNumberFormat="1" applyFont="1" applyBorder="1" applyAlignment="1" applyProtection="1">
      <alignment horizontal="left" vertical="center"/>
      <protection hidden="1"/>
    </xf>
    <xf numFmtId="14" fontId="6" fillId="0" borderId="22" xfId="2" applyNumberFormat="1" applyFont="1" applyBorder="1" applyAlignment="1" applyProtection="1">
      <alignment horizontal="left" vertical="center"/>
      <protection hidden="1"/>
    </xf>
    <xf numFmtId="14" fontId="6" fillId="0" borderId="27" xfId="2" applyNumberFormat="1" applyFont="1" applyBorder="1" applyAlignment="1" applyProtection="1">
      <alignment horizontal="center" vertical="center"/>
      <protection hidden="1"/>
    </xf>
    <xf numFmtId="14" fontId="6" fillId="0" borderId="28" xfId="2" applyNumberFormat="1" applyFont="1" applyBorder="1" applyAlignment="1" applyProtection="1">
      <alignment horizontal="center" vertical="center"/>
      <protection hidden="1"/>
    </xf>
    <xf numFmtId="14" fontId="6" fillId="0" borderId="35" xfId="2" applyNumberFormat="1" applyFont="1" applyBorder="1" applyAlignment="1" applyProtection="1">
      <alignment horizontal="center" vertical="center"/>
      <protection hidden="1"/>
    </xf>
    <xf numFmtId="14" fontId="6" fillId="0" borderId="36" xfId="2" applyNumberFormat="1" applyFont="1" applyBorder="1" applyAlignment="1" applyProtection="1">
      <alignment horizontal="center" vertical="center"/>
      <protection hidden="1"/>
    </xf>
    <xf numFmtId="0" fontId="11" fillId="0" borderId="0" xfId="2" applyFont="1" applyAlignment="1" applyProtection="1">
      <alignment horizontal="left" vertical="center"/>
      <protection hidden="1"/>
    </xf>
    <xf numFmtId="9" fontId="18" fillId="0" borderId="0" xfId="8" applyFont="1" applyFill="1" applyAlignment="1" applyProtection="1">
      <alignment horizontal="center" vertical="center"/>
    </xf>
    <xf numFmtId="0" fontId="11" fillId="0" borderId="0" xfId="2" applyFont="1" applyBorder="1" applyAlignment="1" applyProtection="1">
      <alignment vertical="center"/>
      <protection hidden="1"/>
    </xf>
    <xf numFmtId="0" fontId="18" fillId="0" borderId="0" xfId="2" applyFont="1" applyAlignment="1" applyProtection="1">
      <alignment horizontal="center" vertical="center"/>
      <protection hidden="1"/>
    </xf>
    <xf numFmtId="0" fontId="28" fillId="0" borderId="0" xfId="2" applyFont="1" applyAlignment="1" applyProtection="1">
      <alignment horizontal="center" vertical="center"/>
      <protection hidden="1"/>
    </xf>
    <xf numFmtId="0" fontId="18" fillId="0" borderId="23" xfId="2" applyFont="1" applyBorder="1" applyAlignment="1" applyProtection="1">
      <alignment horizontal="left" vertical="center"/>
      <protection hidden="1"/>
    </xf>
    <xf numFmtId="0" fontId="18" fillId="0" borderId="24" xfId="2" applyFont="1" applyBorder="1" applyAlignment="1" applyProtection="1">
      <alignment horizontal="left" vertical="center"/>
      <protection hidden="1"/>
    </xf>
    <xf numFmtId="0" fontId="18" fillId="9" borderId="23" xfId="2" applyFont="1" applyFill="1" applyBorder="1" applyAlignment="1" applyProtection="1">
      <alignment horizontal="left" vertical="center"/>
      <protection hidden="1"/>
    </xf>
    <xf numFmtId="0" fontId="18" fillId="0" borderId="23" xfId="2" applyFont="1" applyFill="1" applyBorder="1" applyAlignment="1" applyProtection="1">
      <alignment horizontal="left" vertical="center"/>
      <protection hidden="1"/>
    </xf>
    <xf numFmtId="0" fontId="18" fillId="0" borderId="22" xfId="2" applyFont="1" applyBorder="1" applyAlignment="1" applyProtection="1">
      <alignment horizontal="left" vertical="center"/>
      <protection hidden="1"/>
    </xf>
    <xf numFmtId="0" fontId="18" fillId="0" borderId="24" xfId="2" applyFont="1" applyFill="1" applyBorder="1" applyAlignment="1" applyProtection="1">
      <alignment horizontal="left" vertical="center"/>
      <protection hidden="1"/>
    </xf>
    <xf numFmtId="0" fontId="34" fillId="3" borderId="26" xfId="2" applyFont="1" applyFill="1" applyBorder="1" applyAlignment="1" applyProtection="1">
      <alignment horizontal="center" vertical="center"/>
      <protection hidden="1"/>
    </xf>
    <xf numFmtId="14" fontId="34" fillId="3" borderId="26" xfId="2" applyNumberFormat="1" applyFont="1" applyFill="1" applyBorder="1" applyAlignment="1" applyProtection="1">
      <alignment horizontal="center" vertical="center"/>
      <protection hidden="1"/>
    </xf>
    <xf numFmtId="0" fontId="14" fillId="7" borderId="17" xfId="2" quotePrefix="1" applyNumberFormat="1" applyFont="1" applyFill="1" applyBorder="1" applyAlignment="1" applyProtection="1">
      <alignment vertical="center"/>
    </xf>
    <xf numFmtId="0" fontId="11" fillId="8" borderId="14" xfId="2" quotePrefix="1" applyNumberFormat="1" applyFont="1" applyFill="1" applyBorder="1" applyAlignment="1" applyProtection="1">
      <alignment vertical="center"/>
    </xf>
    <xf numFmtId="0" fontId="6" fillId="7" borderId="19" xfId="2" quotePrefix="1" applyNumberFormat="1" applyFont="1" applyFill="1" applyBorder="1" applyAlignment="1" applyProtection="1">
      <alignment vertical="center"/>
    </xf>
    <xf numFmtId="181" fontId="23" fillId="0" borderId="0" xfId="0" applyNumberFormat="1" applyFont="1" applyAlignment="1" applyProtection="1">
      <alignment horizontal="left" vertical="center"/>
      <protection hidden="1"/>
    </xf>
    <xf numFmtId="181" fontId="26" fillId="0" borderId="0" xfId="0" applyNumberFormat="1" applyFont="1" applyAlignment="1" applyProtection="1">
      <alignment horizontal="left" vertical="center"/>
      <protection hidden="1"/>
    </xf>
    <xf numFmtId="181" fontId="18" fillId="0" borderId="0" xfId="0" applyNumberFormat="1" applyFont="1" applyAlignment="1" applyProtection="1">
      <alignment horizontal="right" vertical="center"/>
    </xf>
    <xf numFmtId="181" fontId="23" fillId="0" borderId="0" xfId="0" applyNumberFormat="1" applyFont="1" applyAlignment="1" applyProtection="1">
      <alignment horizontal="right" vertical="center"/>
    </xf>
    <xf numFmtId="0" fontId="6" fillId="6" borderId="26" xfId="4" applyFont="1" applyFill="1" applyBorder="1" applyAlignment="1">
      <alignment horizontal="center" vertical="center"/>
    </xf>
    <xf numFmtId="0" fontId="6" fillId="0" borderId="0" xfId="4" applyFont="1" applyFill="1" applyBorder="1" applyAlignment="1">
      <alignment horizontal="center" vertical="center"/>
    </xf>
    <xf numFmtId="0" fontId="6" fillId="0" borderId="0" xfId="4" applyFont="1" applyFill="1" applyBorder="1" applyAlignment="1">
      <alignment horizontal="center" vertical="center"/>
    </xf>
    <xf numFmtId="0" fontId="6" fillId="6" borderId="22" xfId="4" applyFont="1" applyFill="1" applyBorder="1" applyAlignment="1">
      <alignment horizontal="center" vertical="center"/>
    </xf>
    <xf numFmtId="0" fontId="6" fillId="0" borderId="20" xfId="4" applyFont="1" applyFill="1" applyBorder="1" applyAlignment="1">
      <alignment horizontal="right" vertical="center"/>
    </xf>
    <xf numFmtId="0" fontId="6" fillId="0" borderId="20" xfId="4" applyFont="1" applyFill="1" applyBorder="1" applyAlignment="1">
      <alignment vertical="center"/>
    </xf>
    <xf numFmtId="176" fontId="6" fillId="6" borderId="26" xfId="4" applyNumberFormat="1" applyFont="1" applyFill="1" applyBorder="1" applyAlignment="1">
      <alignment horizontal="center" vertical="center"/>
    </xf>
    <xf numFmtId="0" fontId="6" fillId="0" borderId="26" xfId="4" applyFont="1" applyFill="1" applyBorder="1" applyAlignment="1">
      <alignment horizontal="center" vertical="center"/>
    </xf>
    <xf numFmtId="0" fontId="18" fillId="0" borderId="0" xfId="4" applyFont="1" applyFill="1" applyBorder="1" applyAlignment="1">
      <alignment horizontal="center" vertical="center"/>
    </xf>
    <xf numFmtId="0" fontId="18" fillId="0" borderId="0" xfId="4" quotePrefix="1" applyFont="1" applyFill="1" applyBorder="1" applyAlignment="1">
      <alignment horizontal="center" vertical="center"/>
    </xf>
    <xf numFmtId="0" fontId="11" fillId="0" borderId="26" xfId="4" applyFont="1" applyFill="1" applyBorder="1" applyAlignment="1">
      <alignment horizontal="center" vertical="center"/>
    </xf>
    <xf numFmtId="0" fontId="11" fillId="0" borderId="26" xfId="4" quotePrefix="1" applyFont="1" applyFill="1" applyBorder="1" applyAlignment="1">
      <alignment horizontal="center" vertical="center"/>
    </xf>
    <xf numFmtId="0" fontId="11" fillId="0" borderId="26" xfId="4" quotePrefix="1" applyNumberFormat="1" applyFont="1" applyFill="1" applyBorder="1" applyAlignment="1">
      <alignment horizontal="center" vertical="center"/>
    </xf>
    <xf numFmtId="0" fontId="28" fillId="0" borderId="26" xfId="4" applyFont="1" applyFill="1" applyBorder="1" applyAlignment="1">
      <alignment horizontal="center" vertical="center"/>
    </xf>
    <xf numFmtId="0" fontId="34" fillId="12" borderId="38" xfId="1" applyNumberFormat="1" applyFont="1" applyFill="1" applyBorder="1" applyAlignment="1" applyProtection="1">
      <alignment horizontal="right" vertical="center"/>
      <protection hidden="1"/>
    </xf>
    <xf numFmtId="0" fontId="34" fillId="12" borderId="22" xfId="2" applyFont="1" applyFill="1" applyBorder="1" applyAlignment="1" applyProtection="1">
      <alignment vertical="center"/>
      <protection hidden="1"/>
    </xf>
    <xf numFmtId="0" fontId="34" fillId="3" borderId="22" xfId="2" applyFont="1" applyFill="1" applyBorder="1" applyAlignment="1" applyProtection="1">
      <alignment vertical="center"/>
      <protection hidden="1"/>
    </xf>
    <xf numFmtId="0" fontId="36" fillId="0" borderId="0" xfId="2" applyFont="1" applyAlignment="1" applyProtection="1">
      <alignment horizontal="center" vertical="center"/>
    </xf>
    <xf numFmtId="0" fontId="6" fillId="6" borderId="26" xfId="4" applyFont="1" applyFill="1" applyBorder="1" applyAlignment="1">
      <alignment horizontal="center" vertical="center"/>
    </xf>
    <xf numFmtId="0" fontId="6" fillId="0" borderId="13" xfId="2" applyFont="1" applyFill="1" applyBorder="1" applyAlignment="1" applyProtection="1">
      <alignment horizontal="center" vertical="center"/>
    </xf>
    <xf numFmtId="0" fontId="36" fillId="0" borderId="0" xfId="2" applyFont="1" applyAlignment="1" applyProtection="1">
      <alignment vertical="center"/>
    </xf>
    <xf numFmtId="0" fontId="18" fillId="0" borderId="0" xfId="2" applyNumberFormat="1" applyFont="1" applyFill="1" applyBorder="1" applyAlignment="1" applyProtection="1">
      <alignment vertical="center"/>
    </xf>
    <xf numFmtId="0" fontId="18" fillId="0" borderId="0" xfId="2" quotePrefix="1" applyNumberFormat="1" applyFont="1" applyFill="1" applyBorder="1" applyAlignment="1" applyProtection="1">
      <alignment vertical="center"/>
    </xf>
    <xf numFmtId="0" fontId="18" fillId="0" borderId="0" xfId="2" applyFont="1" applyFill="1" applyBorder="1" applyAlignment="1" applyProtection="1">
      <alignment vertical="center"/>
      <protection hidden="1"/>
    </xf>
    <xf numFmtId="14" fontId="14" fillId="6" borderId="13" xfId="2" applyNumberFormat="1" applyFont="1" applyFill="1" applyBorder="1" applyAlignment="1" applyProtection="1">
      <alignment horizontal="center" vertical="center"/>
    </xf>
    <xf numFmtId="0" fontId="14" fillId="0" borderId="13" xfId="1" applyNumberFormat="1" applyFont="1" applyFill="1" applyBorder="1" applyAlignment="1" applyProtection="1">
      <alignment horizontal="left" vertical="center"/>
    </xf>
    <xf numFmtId="0" fontId="14" fillId="0" borderId="13" xfId="1" applyNumberFormat="1" applyFont="1" applyFill="1" applyBorder="1" applyAlignment="1" applyProtection="1">
      <alignment horizontal="center" vertical="center"/>
    </xf>
    <xf numFmtId="0" fontId="21" fillId="0" borderId="13" xfId="2" applyNumberFormat="1" applyFont="1" applyBorder="1" applyAlignment="1" applyProtection="1">
      <alignment horizontal="center" vertical="center"/>
    </xf>
    <xf numFmtId="0" fontId="21" fillId="0" borderId="13" xfId="2" applyNumberFormat="1" applyFont="1" applyFill="1" applyBorder="1" applyAlignment="1" applyProtection="1">
      <alignment horizontal="center" vertical="center"/>
    </xf>
    <xf numFmtId="0" fontId="38" fillId="0" borderId="38" xfId="7" applyNumberFormat="1" applyFont="1" applyFill="1" applyBorder="1" applyAlignment="1" applyProtection="1">
      <alignment horizontal="left" vertical="center"/>
      <protection locked="0"/>
    </xf>
    <xf numFmtId="0" fontId="10" fillId="0" borderId="0" xfId="1" quotePrefix="1" applyNumberFormat="1" applyFont="1" applyFill="1" applyBorder="1" applyAlignment="1">
      <alignment horizontal="center" vertical="center"/>
    </xf>
    <xf numFmtId="0" fontId="7" fillId="5" borderId="9" xfId="1" applyNumberFormat="1" applyFont="1" applyFill="1" applyBorder="1" applyAlignment="1">
      <alignment horizontal="center" vertical="center"/>
    </xf>
    <xf numFmtId="0" fontId="7" fillId="5" borderId="10" xfId="1" applyNumberFormat="1" applyFont="1" applyFill="1" applyBorder="1" applyAlignment="1">
      <alignment horizontal="center" vertical="center"/>
    </xf>
    <xf numFmtId="0" fontId="7" fillId="4" borderId="9" xfId="1" applyNumberFormat="1" applyFont="1" applyFill="1" applyBorder="1" applyAlignment="1">
      <alignment horizontal="center" vertical="center"/>
    </xf>
    <xf numFmtId="0" fontId="7" fillId="4" borderId="10" xfId="1" applyNumberFormat="1" applyFont="1" applyFill="1" applyBorder="1" applyAlignment="1">
      <alignment horizontal="center" vertical="center"/>
    </xf>
    <xf numFmtId="0" fontId="3" fillId="2" borderId="2" xfId="1" applyNumberFormat="1" applyFont="1" applyFill="1" applyBorder="1" applyAlignment="1">
      <alignment horizontal="center" vertical="center"/>
    </xf>
    <xf numFmtId="0" fontId="3" fillId="2" borderId="3" xfId="1" applyNumberFormat="1" applyFont="1" applyFill="1" applyBorder="1" applyAlignment="1">
      <alignment horizontal="center" vertical="center"/>
    </xf>
    <xf numFmtId="0" fontId="3" fillId="2" borderId="4" xfId="1" applyNumberFormat="1" applyFont="1" applyFill="1" applyBorder="1" applyAlignment="1">
      <alignment horizontal="center" vertical="center"/>
    </xf>
    <xf numFmtId="0" fontId="3" fillId="2" borderId="5" xfId="1" applyNumberFormat="1" applyFont="1" applyFill="1" applyBorder="1" applyAlignment="1">
      <alignment horizontal="center" vertical="center"/>
    </xf>
    <xf numFmtId="0" fontId="3" fillId="2" borderId="6" xfId="1" applyNumberFormat="1" applyFont="1" applyFill="1" applyBorder="1" applyAlignment="1">
      <alignment horizontal="center" vertical="center"/>
    </xf>
    <xf numFmtId="0" fontId="9" fillId="0" borderId="0" xfId="1" quotePrefix="1" applyNumberFormat="1" applyFont="1" applyFill="1" applyBorder="1" applyAlignment="1">
      <alignment horizontal="center" vertical="center"/>
    </xf>
    <xf numFmtId="0" fontId="7" fillId="4" borderId="5" xfId="1" applyNumberFormat="1" applyFont="1" applyFill="1" applyBorder="1" applyAlignment="1">
      <alignment horizontal="center" vertical="center"/>
    </xf>
    <xf numFmtId="0" fontId="7" fillId="4" borderId="6" xfId="1" applyNumberFormat="1" applyFont="1" applyFill="1" applyBorder="1" applyAlignment="1">
      <alignment horizontal="center" vertical="center"/>
    </xf>
    <xf numFmtId="0" fontId="7" fillId="4" borderId="11" xfId="1" applyNumberFormat="1" applyFont="1" applyFill="1" applyBorder="1" applyAlignment="1">
      <alignment horizontal="center" vertical="center"/>
    </xf>
    <xf numFmtId="0" fontId="7" fillId="4" borderId="12" xfId="1" applyNumberFormat="1" applyFont="1" applyFill="1" applyBorder="1" applyAlignment="1">
      <alignment horizontal="center" vertical="center"/>
    </xf>
    <xf numFmtId="0" fontId="7" fillId="4" borderId="1" xfId="1" applyNumberFormat="1" applyFont="1" applyFill="1" applyBorder="1" applyAlignment="1">
      <alignment horizontal="center" vertical="center"/>
    </xf>
    <xf numFmtId="0" fontId="7" fillId="4" borderId="7" xfId="1" applyNumberFormat="1" applyFont="1" applyFill="1" applyBorder="1" applyAlignment="1">
      <alignment horizontal="center" vertical="center"/>
    </xf>
    <xf numFmtId="0" fontId="7" fillId="4" borderId="8" xfId="1" applyNumberFormat="1" applyFont="1" applyFill="1" applyBorder="1" applyAlignment="1">
      <alignment horizontal="center" vertical="center"/>
    </xf>
    <xf numFmtId="0" fontId="9" fillId="0" borderId="0" xfId="1" quotePrefix="1" applyNumberFormat="1" applyFont="1" applyFill="1" applyBorder="1" applyAlignment="1">
      <alignment horizontal="center" vertical="center" wrapText="1"/>
    </xf>
    <xf numFmtId="14" fontId="19" fillId="0" borderId="5" xfId="2" applyNumberFormat="1" applyFont="1" applyFill="1" applyBorder="1" applyAlignment="1" applyProtection="1">
      <alignment horizontal="center" vertical="center" wrapText="1"/>
      <protection hidden="1"/>
    </xf>
    <xf numFmtId="14" fontId="19" fillId="0" borderId="37" xfId="2" applyNumberFormat="1" applyFont="1" applyFill="1" applyBorder="1" applyAlignment="1" applyProtection="1">
      <alignment horizontal="center" vertical="center" wrapText="1"/>
      <protection hidden="1"/>
    </xf>
    <xf numFmtId="14" fontId="19" fillId="0" borderId="6" xfId="2" applyNumberFormat="1" applyFont="1" applyFill="1" applyBorder="1" applyAlignment="1" applyProtection="1">
      <alignment horizontal="center" vertical="center" wrapText="1"/>
      <protection hidden="1"/>
    </xf>
    <xf numFmtId="14" fontId="19" fillId="0" borderId="11" xfId="2" applyNumberFormat="1" applyFont="1" applyFill="1" applyBorder="1" applyAlignment="1" applyProtection="1">
      <alignment horizontal="center" vertical="center" wrapText="1"/>
      <protection hidden="1"/>
    </xf>
    <xf numFmtId="14" fontId="19" fillId="0" borderId="25" xfId="2" applyNumberFormat="1" applyFont="1" applyFill="1" applyBorder="1" applyAlignment="1" applyProtection="1">
      <alignment horizontal="center" vertical="center" wrapText="1"/>
      <protection hidden="1"/>
    </xf>
    <xf numFmtId="14" fontId="19" fillId="0" borderId="12" xfId="2" applyNumberFormat="1" applyFont="1" applyFill="1" applyBorder="1" applyAlignment="1" applyProtection="1">
      <alignment horizontal="center" vertical="center" wrapText="1"/>
      <protection hidden="1"/>
    </xf>
    <xf numFmtId="14" fontId="21" fillId="0" borderId="0" xfId="2" applyNumberFormat="1" applyFont="1" applyBorder="1" applyAlignment="1" applyProtection="1">
      <alignment horizontal="center" vertical="center"/>
      <protection hidden="1"/>
    </xf>
    <xf numFmtId="14" fontId="6" fillId="6" borderId="1" xfId="2" applyNumberFormat="1" applyFont="1" applyFill="1" applyBorder="1" applyAlignment="1" applyProtection="1">
      <alignment horizontal="center" vertical="center"/>
      <protection hidden="1"/>
    </xf>
    <xf numFmtId="14" fontId="6" fillId="6" borderId="9" xfId="2" applyNumberFormat="1" applyFont="1" applyFill="1" applyBorder="1" applyAlignment="1" applyProtection="1">
      <alignment horizontal="center" vertical="center"/>
      <protection hidden="1"/>
    </xf>
    <xf numFmtId="14" fontId="6" fillId="6" borderId="10" xfId="2" applyNumberFormat="1" applyFont="1" applyFill="1" applyBorder="1" applyAlignment="1" applyProtection="1">
      <alignment horizontal="center" vertical="center"/>
      <protection hidden="1"/>
    </xf>
    <xf numFmtId="14" fontId="6" fillId="0" borderId="2" xfId="2" applyNumberFormat="1" applyFont="1" applyBorder="1" applyAlignment="1" applyProtection="1">
      <alignment horizontal="left" vertical="center"/>
      <protection hidden="1"/>
    </xf>
    <xf numFmtId="14" fontId="6" fillId="0" borderId="3" xfId="2" applyNumberFormat="1" applyFont="1" applyBorder="1" applyAlignment="1" applyProtection="1">
      <alignment horizontal="left" vertical="center"/>
      <protection hidden="1"/>
    </xf>
    <xf numFmtId="14" fontId="6" fillId="0" borderId="4" xfId="2" applyNumberFormat="1" applyFont="1" applyBorder="1" applyAlignment="1" applyProtection="1">
      <alignment horizontal="left" vertical="center"/>
      <protection hidden="1"/>
    </xf>
    <xf numFmtId="0" fontId="6" fillId="6" borderId="13" xfId="2" applyFont="1" applyFill="1" applyBorder="1" applyAlignment="1" applyProtection="1">
      <alignment horizontal="center" vertical="center"/>
      <protection hidden="1"/>
    </xf>
    <xf numFmtId="14" fontId="23" fillId="0" borderId="3" xfId="2" applyNumberFormat="1" applyFont="1" applyBorder="1" applyAlignment="1" applyProtection="1">
      <alignment horizontal="center" vertical="center"/>
      <protection hidden="1"/>
    </xf>
    <xf numFmtId="14" fontId="23" fillId="0" borderId="4" xfId="2" applyNumberFormat="1" applyFont="1" applyBorder="1" applyAlignment="1" applyProtection="1">
      <alignment horizontal="center" vertical="center"/>
      <protection hidden="1"/>
    </xf>
    <xf numFmtId="14" fontId="6" fillId="0" borderId="1" xfId="2" applyNumberFormat="1" applyFont="1" applyBorder="1" applyAlignment="1" applyProtection="1">
      <alignment horizontal="center" vertical="center"/>
      <protection hidden="1"/>
    </xf>
    <xf numFmtId="14" fontId="6" fillId="0" borderId="10" xfId="2" applyNumberFormat="1" applyFont="1" applyBorder="1" applyAlignment="1" applyProtection="1">
      <alignment horizontal="center" vertical="center"/>
      <protection hidden="1"/>
    </xf>
    <xf numFmtId="14" fontId="6" fillId="0" borderId="3" xfId="2" applyNumberFormat="1" applyFont="1" applyBorder="1" applyAlignment="1" applyProtection="1">
      <alignment horizontal="center" vertical="center"/>
      <protection hidden="1"/>
    </xf>
    <xf numFmtId="0" fontId="6" fillId="6" borderId="1" xfId="2" applyFont="1" applyFill="1" applyBorder="1" applyAlignment="1" applyProtection="1">
      <alignment horizontal="center" vertical="center" wrapText="1"/>
      <protection hidden="1"/>
    </xf>
    <xf numFmtId="0" fontId="6" fillId="6" borderId="10" xfId="2" applyFont="1" applyFill="1" applyBorder="1" applyAlignment="1" applyProtection="1">
      <alignment horizontal="center" vertical="center"/>
      <protection hidden="1"/>
    </xf>
    <xf numFmtId="0" fontId="25" fillId="0" borderId="4" xfId="2" applyFont="1" applyBorder="1" applyAlignment="1" applyProtection="1">
      <alignment horizontal="center" vertical="center"/>
      <protection hidden="1"/>
    </xf>
    <xf numFmtId="0" fontId="25" fillId="0" borderId="13" xfId="2" applyFont="1" applyBorder="1" applyAlignment="1" applyProtection="1">
      <alignment horizontal="center" vertical="center"/>
      <protection hidden="1"/>
    </xf>
    <xf numFmtId="0" fontId="6" fillId="8" borderId="1" xfId="2" applyFont="1" applyFill="1" applyBorder="1" applyAlignment="1" applyProtection="1">
      <alignment horizontal="center" vertical="center" wrapText="1"/>
      <protection hidden="1"/>
    </xf>
    <xf numFmtId="0" fontId="6" fillId="8" borderId="9" xfId="2" applyFont="1" applyFill="1" applyBorder="1" applyAlignment="1" applyProtection="1">
      <alignment horizontal="center" vertical="center" wrapText="1"/>
      <protection hidden="1"/>
    </xf>
    <xf numFmtId="0" fontId="6" fillId="8" borderId="10" xfId="2" applyFont="1" applyFill="1" applyBorder="1" applyAlignment="1" applyProtection="1">
      <alignment horizontal="center" vertical="center" wrapText="1"/>
      <protection hidden="1"/>
    </xf>
    <xf numFmtId="14" fontId="6" fillId="6" borderId="13" xfId="2" applyNumberFormat="1" applyFont="1" applyFill="1" applyBorder="1" applyAlignment="1" applyProtection="1">
      <alignment horizontal="center" vertical="center"/>
      <protection hidden="1"/>
    </xf>
    <xf numFmtId="0" fontId="6" fillId="0" borderId="3" xfId="2" applyFont="1" applyBorder="1" applyAlignment="1" applyProtection="1">
      <alignment horizontal="center" vertical="center"/>
      <protection hidden="1"/>
    </xf>
    <xf numFmtId="14" fontId="6" fillId="6" borderId="2" xfId="2" applyNumberFormat="1" applyFont="1" applyFill="1" applyBorder="1" applyAlignment="1" applyProtection="1">
      <alignment horizontal="center" vertical="center"/>
      <protection hidden="1"/>
    </xf>
    <xf numFmtId="14" fontId="6" fillId="6" borderId="3" xfId="2" applyNumberFormat="1" applyFont="1" applyFill="1" applyBorder="1" applyAlignment="1" applyProtection="1">
      <alignment horizontal="center" vertical="center"/>
      <protection hidden="1"/>
    </xf>
    <xf numFmtId="14" fontId="6" fillId="6" borderId="4" xfId="2" applyNumberFormat="1" applyFont="1" applyFill="1" applyBorder="1" applyAlignment="1" applyProtection="1">
      <alignment horizontal="center" vertical="center"/>
      <protection hidden="1"/>
    </xf>
    <xf numFmtId="9" fontId="13" fillId="8" borderId="1" xfId="2" applyNumberFormat="1" applyFont="1" applyFill="1" applyBorder="1" applyAlignment="1" applyProtection="1">
      <alignment horizontal="center" vertical="center" wrapText="1"/>
      <protection hidden="1"/>
    </xf>
    <xf numFmtId="9" fontId="13" fillId="8" borderId="9" xfId="2" applyNumberFormat="1" applyFont="1" applyFill="1" applyBorder="1" applyAlignment="1" applyProtection="1">
      <alignment horizontal="center" vertical="center" wrapText="1"/>
      <protection hidden="1"/>
    </xf>
    <xf numFmtId="9" fontId="13" fillId="8" borderId="10" xfId="2" applyNumberFormat="1" applyFont="1" applyFill="1" applyBorder="1" applyAlignment="1" applyProtection="1">
      <alignment horizontal="center" vertical="center" wrapText="1"/>
      <protection hidden="1"/>
    </xf>
    <xf numFmtId="14" fontId="19" fillId="0" borderId="5" xfId="2" applyNumberFormat="1" applyFont="1" applyFill="1" applyBorder="1" applyAlignment="1" applyProtection="1">
      <alignment horizontal="center" vertical="center" wrapText="1"/>
    </xf>
    <xf numFmtId="14" fontId="19" fillId="0" borderId="37" xfId="2" applyNumberFormat="1" applyFont="1" applyFill="1" applyBorder="1" applyAlignment="1" applyProtection="1">
      <alignment horizontal="center" vertical="center" wrapText="1"/>
    </xf>
    <xf numFmtId="14" fontId="19" fillId="0" borderId="6" xfId="2" applyNumberFormat="1" applyFont="1" applyFill="1" applyBorder="1" applyAlignment="1" applyProtection="1">
      <alignment horizontal="center" vertical="center" wrapText="1"/>
    </xf>
    <xf numFmtId="14" fontId="19" fillId="0" borderId="11" xfId="2" applyNumberFormat="1" applyFont="1" applyFill="1" applyBorder="1" applyAlignment="1" applyProtection="1">
      <alignment horizontal="center" vertical="center" wrapText="1"/>
    </xf>
    <xf numFmtId="14" fontId="19" fillId="0" borderId="25" xfId="2" applyNumberFormat="1" applyFont="1" applyFill="1" applyBorder="1" applyAlignment="1" applyProtection="1">
      <alignment horizontal="center" vertical="center" wrapText="1"/>
    </xf>
    <xf numFmtId="14" fontId="19" fillId="0" borderId="12" xfId="2" applyNumberFormat="1" applyFont="1" applyFill="1" applyBorder="1" applyAlignment="1" applyProtection="1">
      <alignment horizontal="center" vertical="center" wrapText="1"/>
    </xf>
    <xf numFmtId="14" fontId="21" fillId="0" borderId="0" xfId="2" applyNumberFormat="1" applyFont="1" applyBorder="1" applyAlignment="1" applyProtection="1">
      <alignment horizontal="center" vertical="center"/>
      <protection locked="0"/>
    </xf>
    <xf numFmtId="14" fontId="6" fillId="6" borderId="1" xfId="2" applyNumberFormat="1" applyFont="1" applyFill="1" applyBorder="1" applyAlignment="1" applyProtection="1">
      <alignment horizontal="center" vertical="center"/>
    </xf>
    <xf numFmtId="14" fontId="6" fillId="6" borderId="9" xfId="2" applyNumberFormat="1" applyFont="1" applyFill="1" applyBorder="1" applyAlignment="1" applyProtection="1">
      <alignment horizontal="center" vertical="center"/>
    </xf>
    <xf numFmtId="14" fontId="6" fillId="6" borderId="10" xfId="2" applyNumberFormat="1" applyFont="1" applyFill="1" applyBorder="1" applyAlignment="1" applyProtection="1">
      <alignment horizontal="center" vertical="center"/>
    </xf>
    <xf numFmtId="14" fontId="12" fillId="0" borderId="2" xfId="2" applyNumberFormat="1" applyFont="1" applyBorder="1" applyAlignment="1" applyProtection="1">
      <alignment horizontal="left" vertical="center"/>
      <protection locked="0"/>
    </xf>
    <xf numFmtId="14" fontId="12" fillId="0" borderId="3" xfId="2" applyNumberFormat="1" applyFont="1" applyBorder="1" applyAlignment="1" applyProtection="1">
      <alignment horizontal="left" vertical="center"/>
      <protection locked="0"/>
    </xf>
    <xf numFmtId="14" fontId="12" fillId="0" borderId="4" xfId="2" applyNumberFormat="1" applyFont="1" applyBorder="1" applyAlignment="1" applyProtection="1">
      <alignment horizontal="left" vertical="center"/>
      <protection locked="0"/>
    </xf>
    <xf numFmtId="0" fontId="6" fillId="6" borderId="13" xfId="2" applyFont="1" applyFill="1" applyBorder="1" applyAlignment="1" applyProtection="1">
      <alignment horizontal="center" vertical="center"/>
    </xf>
    <xf numFmtId="14" fontId="23" fillId="0" borderId="3" xfId="2" applyNumberFormat="1" applyFont="1" applyBorder="1" applyAlignment="1" applyProtection="1">
      <alignment horizontal="center" vertical="center"/>
    </xf>
    <xf numFmtId="14" fontId="23" fillId="0" borderId="4" xfId="2" applyNumberFormat="1" applyFont="1" applyBorder="1" applyAlignment="1" applyProtection="1">
      <alignment horizontal="center" vertical="center"/>
    </xf>
    <xf numFmtId="14" fontId="6" fillId="0" borderId="1" xfId="2" applyNumberFormat="1" applyFont="1" applyBorder="1" applyAlignment="1" applyProtection="1">
      <alignment horizontal="center" vertical="center"/>
    </xf>
    <xf numFmtId="14" fontId="6" fillId="0" borderId="10" xfId="2" applyNumberFormat="1" applyFont="1" applyBorder="1" applyAlignment="1" applyProtection="1">
      <alignment horizontal="center" vertical="center"/>
    </xf>
    <xf numFmtId="14" fontId="6" fillId="0" borderId="3" xfId="2" applyNumberFormat="1" applyFont="1" applyBorder="1" applyAlignment="1" applyProtection="1">
      <alignment horizontal="center" vertical="center"/>
    </xf>
    <xf numFmtId="0" fontId="6" fillId="6" borderId="1" xfId="2" applyFont="1" applyFill="1" applyBorder="1" applyAlignment="1" applyProtection="1">
      <alignment horizontal="center" vertical="center" wrapText="1"/>
    </xf>
    <xf numFmtId="0" fontId="6" fillId="6" borderId="10" xfId="2" applyFont="1" applyFill="1" applyBorder="1" applyAlignment="1" applyProtection="1">
      <alignment horizontal="center" vertical="center"/>
    </xf>
    <xf numFmtId="0" fontId="25" fillId="0" borderId="4" xfId="2" applyFont="1" applyBorder="1" applyAlignment="1" applyProtection="1">
      <alignment horizontal="center" vertical="center"/>
    </xf>
    <xf numFmtId="0" fontId="25" fillId="0" borderId="13" xfId="2" applyFont="1" applyBorder="1" applyAlignment="1" applyProtection="1">
      <alignment horizontal="center" vertical="center"/>
    </xf>
    <xf numFmtId="0" fontId="6" fillId="6" borderId="9" xfId="2" applyFont="1" applyFill="1" applyBorder="1" applyAlignment="1" applyProtection="1">
      <alignment horizontal="center" vertical="center" wrapText="1"/>
    </xf>
    <xf numFmtId="0" fontId="6" fillId="6" borderId="10" xfId="2" applyFont="1" applyFill="1" applyBorder="1" applyAlignment="1" applyProtection="1">
      <alignment horizontal="center" vertical="center" wrapText="1"/>
    </xf>
    <xf numFmtId="14" fontId="6" fillId="6" borderId="13" xfId="2" applyNumberFormat="1" applyFont="1" applyFill="1" applyBorder="1" applyAlignment="1" applyProtection="1">
      <alignment horizontal="center" vertical="center"/>
    </xf>
    <xf numFmtId="0" fontId="14" fillId="6" borderId="1" xfId="2" applyNumberFormat="1" applyFont="1" applyFill="1" applyBorder="1" applyAlignment="1" applyProtection="1">
      <alignment horizontal="center" vertical="center"/>
    </xf>
    <xf numFmtId="0" fontId="14" fillId="6" borderId="10" xfId="2" applyNumberFormat="1" applyFont="1" applyFill="1" applyBorder="1" applyAlignment="1" applyProtection="1">
      <alignment horizontal="center" vertical="center"/>
    </xf>
    <xf numFmtId="0" fontId="6" fillId="0" borderId="3" xfId="2" applyFont="1" applyBorder="1" applyAlignment="1" applyProtection="1">
      <alignment horizontal="center" vertical="center"/>
    </xf>
    <xf numFmtId="14" fontId="6" fillId="6" borderId="2" xfId="2" applyNumberFormat="1" applyFont="1" applyFill="1" applyBorder="1" applyAlignment="1" applyProtection="1">
      <alignment horizontal="center" vertical="center"/>
    </xf>
    <xf numFmtId="14" fontId="6" fillId="6" borderId="3" xfId="2" applyNumberFormat="1" applyFont="1" applyFill="1" applyBorder="1" applyAlignment="1" applyProtection="1">
      <alignment horizontal="center" vertical="center"/>
    </xf>
    <xf numFmtId="14" fontId="6" fillId="6" borderId="4" xfId="2" applyNumberFormat="1" applyFont="1" applyFill="1" applyBorder="1" applyAlignment="1" applyProtection="1">
      <alignment horizontal="center" vertical="center"/>
    </xf>
    <xf numFmtId="9" fontId="14" fillId="6" borderId="1" xfId="2" applyNumberFormat="1" applyFont="1" applyFill="1" applyBorder="1" applyAlignment="1" applyProtection="1">
      <alignment horizontal="center" vertical="center" wrapText="1"/>
    </xf>
    <xf numFmtId="9" fontId="14" fillId="6" borderId="9" xfId="2" applyNumberFormat="1" applyFont="1" applyFill="1" applyBorder="1" applyAlignment="1" applyProtection="1">
      <alignment horizontal="center" vertical="center" wrapText="1"/>
    </xf>
    <xf numFmtId="9" fontId="14" fillId="6" borderId="10" xfId="2" applyNumberFormat="1" applyFont="1" applyFill="1" applyBorder="1" applyAlignment="1" applyProtection="1">
      <alignment horizontal="center" vertical="center" wrapText="1"/>
    </xf>
    <xf numFmtId="0" fontId="11" fillId="0" borderId="22" xfId="2" applyFont="1" applyBorder="1" applyAlignment="1" applyProtection="1">
      <alignment horizontal="center" vertical="center"/>
      <protection hidden="1"/>
    </xf>
    <xf numFmtId="0" fontId="11" fillId="0" borderId="23" xfId="2" applyFont="1" applyBorder="1" applyAlignment="1" applyProtection="1">
      <alignment horizontal="center" vertical="center"/>
      <protection hidden="1"/>
    </xf>
    <xf numFmtId="0" fontId="11" fillId="0" borderId="24" xfId="2" applyFont="1" applyBorder="1" applyAlignment="1" applyProtection="1">
      <alignment horizontal="center" vertical="center"/>
      <protection hidden="1"/>
    </xf>
    <xf numFmtId="0" fontId="6" fillId="0" borderId="22" xfId="2" applyFont="1" applyBorder="1" applyAlignment="1" applyProtection="1">
      <alignment horizontal="center" vertical="center" wrapText="1"/>
      <protection hidden="1"/>
    </xf>
    <xf numFmtId="0" fontId="6" fillId="0" borderId="23" xfId="2" applyFont="1" applyBorder="1" applyAlignment="1" applyProtection="1">
      <alignment horizontal="center" vertical="center"/>
      <protection hidden="1"/>
    </xf>
    <xf numFmtId="0" fontId="6" fillId="0" borderId="24" xfId="2" applyFont="1" applyBorder="1" applyAlignment="1" applyProtection="1">
      <alignment horizontal="center" vertical="center"/>
      <protection hidden="1"/>
    </xf>
    <xf numFmtId="0" fontId="6" fillId="6" borderId="26" xfId="4" applyFont="1" applyFill="1" applyBorder="1" applyAlignment="1">
      <alignment horizontal="center" vertical="center"/>
    </xf>
    <xf numFmtId="9" fontId="6" fillId="10" borderId="26" xfId="4" applyNumberFormat="1" applyFont="1" applyFill="1" applyBorder="1" applyAlignment="1" applyProtection="1">
      <alignment horizontal="center" vertical="center"/>
      <protection locked="0"/>
    </xf>
    <xf numFmtId="0" fontId="6" fillId="6" borderId="26" xfId="4" applyFont="1" applyFill="1" applyBorder="1" applyAlignment="1">
      <alignment horizontal="center" vertical="center" wrapText="1"/>
    </xf>
    <xf numFmtId="176" fontId="11" fillId="0" borderId="16" xfId="4" applyNumberFormat="1" applyFont="1" applyFill="1" applyBorder="1" applyAlignment="1">
      <alignment horizontal="center" vertical="center"/>
    </xf>
    <xf numFmtId="176" fontId="11" fillId="0" borderId="18" xfId="4" applyNumberFormat="1" applyFont="1" applyFill="1" applyBorder="1" applyAlignment="1">
      <alignment horizontal="center" vertical="center"/>
    </xf>
    <xf numFmtId="176" fontId="11" fillId="0" borderId="21" xfId="4" applyNumberFormat="1" applyFont="1" applyFill="1" applyBorder="1" applyAlignment="1">
      <alignment horizontal="center" vertical="center"/>
    </xf>
    <xf numFmtId="0" fontId="11" fillId="6" borderId="0" xfId="4" applyFont="1" applyFill="1" applyBorder="1" applyAlignment="1">
      <alignment horizontal="center" vertical="center"/>
    </xf>
    <xf numFmtId="0" fontId="6" fillId="0" borderId="0" xfId="4" applyFont="1" applyFill="1" applyBorder="1" applyAlignment="1">
      <alignment horizontal="center" vertical="center"/>
    </xf>
    <xf numFmtId="176" fontId="11" fillId="0" borderId="22" xfId="4" applyNumberFormat="1" applyFont="1" applyFill="1" applyBorder="1" applyAlignment="1">
      <alignment horizontal="center" vertical="center"/>
    </xf>
    <xf numFmtId="176" fontId="11" fillId="0" borderId="23" xfId="4" applyNumberFormat="1" applyFont="1" applyFill="1" applyBorder="1" applyAlignment="1">
      <alignment horizontal="center" vertical="center"/>
    </xf>
    <xf numFmtId="176" fontId="11" fillId="0" borderId="24" xfId="4" applyNumberFormat="1" applyFont="1" applyFill="1" applyBorder="1" applyAlignment="1">
      <alignment horizontal="center" vertical="center"/>
    </xf>
    <xf numFmtId="0" fontId="29" fillId="6" borderId="17" xfId="0" applyFont="1" applyFill="1" applyBorder="1" applyAlignment="1" applyProtection="1">
      <alignment horizontal="center" vertical="center"/>
    </xf>
    <xf numFmtId="0" fontId="29" fillId="6" borderId="0" xfId="0" applyFont="1" applyFill="1" applyBorder="1" applyAlignment="1" applyProtection="1">
      <alignment horizontal="center" vertical="center"/>
    </xf>
    <xf numFmtId="0" fontId="26" fillId="0" borderId="17" xfId="0" applyFont="1" applyBorder="1" applyAlignment="1" applyProtection="1">
      <alignment horizontal="left" vertical="center"/>
    </xf>
    <xf numFmtId="0" fontId="26" fillId="0" borderId="18" xfId="0" applyFont="1" applyBorder="1" applyAlignment="1" applyProtection="1">
      <alignment horizontal="left" vertical="center"/>
    </xf>
    <xf numFmtId="0" fontId="26" fillId="0" borderId="19" xfId="0" applyFont="1" applyBorder="1" applyAlignment="1" applyProtection="1">
      <alignment horizontal="left" vertical="center"/>
    </xf>
    <xf numFmtId="0" fontId="26" fillId="0" borderId="21" xfId="0" applyFont="1" applyBorder="1" applyAlignment="1" applyProtection="1">
      <alignment horizontal="left" vertical="center"/>
    </xf>
    <xf numFmtId="0" fontId="26" fillId="6" borderId="14" xfId="0" applyFont="1" applyFill="1" applyBorder="1" applyAlignment="1" applyProtection="1">
      <alignment horizontal="center" vertical="center"/>
    </xf>
    <xf numFmtId="0" fontId="26" fillId="6" borderId="16" xfId="0" applyFont="1" applyFill="1" applyBorder="1" applyAlignment="1" applyProtection="1">
      <alignment horizontal="center" vertical="center"/>
    </xf>
    <xf numFmtId="0" fontId="26" fillId="6" borderId="17" xfId="0" applyFont="1" applyFill="1" applyBorder="1" applyAlignment="1" applyProtection="1">
      <alignment horizontal="center" vertical="center"/>
    </xf>
    <xf numFmtId="0" fontId="26" fillId="6" borderId="18" xfId="0" applyFont="1" applyFill="1" applyBorder="1" applyAlignment="1" applyProtection="1">
      <alignment horizontal="center" vertical="center"/>
    </xf>
    <xf numFmtId="0" fontId="26" fillId="0" borderId="17" xfId="0" applyFont="1" applyBorder="1" applyAlignment="1" applyProtection="1">
      <alignment horizontal="left" vertical="center"/>
      <protection hidden="1"/>
    </xf>
    <xf numFmtId="0" fontId="26" fillId="0" borderId="18" xfId="0" applyFont="1" applyBorder="1" applyAlignment="1" applyProtection="1">
      <alignment horizontal="left" vertical="center"/>
      <protection hidden="1"/>
    </xf>
    <xf numFmtId="0" fontId="26" fillId="0" borderId="19" xfId="0" applyFont="1" applyBorder="1" applyAlignment="1" applyProtection="1">
      <alignment horizontal="left" vertical="center"/>
      <protection hidden="1"/>
    </xf>
    <xf numFmtId="0" fontId="26" fillId="0" borderId="21" xfId="0" applyFont="1" applyBorder="1" applyAlignment="1" applyProtection="1">
      <alignment horizontal="left" vertical="center"/>
      <protection hidden="1"/>
    </xf>
    <xf numFmtId="0" fontId="29" fillId="6" borderId="0" xfId="0" applyFont="1" applyFill="1" applyBorder="1" applyAlignment="1" applyProtection="1">
      <alignment horizontal="center" vertical="center"/>
      <protection hidden="1"/>
    </xf>
    <xf numFmtId="0" fontId="26" fillId="6" borderId="14" xfId="0" applyFont="1" applyFill="1" applyBorder="1" applyAlignment="1" applyProtection="1">
      <alignment horizontal="center" vertical="center"/>
      <protection hidden="1"/>
    </xf>
    <xf numFmtId="0" fontId="26" fillId="6" borderId="16" xfId="0" applyFont="1" applyFill="1" applyBorder="1" applyAlignment="1" applyProtection="1">
      <alignment horizontal="center" vertical="center"/>
      <protection hidden="1"/>
    </xf>
    <xf numFmtId="0" fontId="26" fillId="6" borderId="17" xfId="0" applyFont="1" applyFill="1" applyBorder="1" applyAlignment="1" applyProtection="1">
      <alignment horizontal="center" vertical="center"/>
      <protection hidden="1"/>
    </xf>
    <xf numFmtId="0" fontId="26" fillId="6" borderId="18" xfId="0" applyFont="1" applyFill="1" applyBorder="1" applyAlignment="1" applyProtection="1">
      <alignment horizontal="center" vertical="center"/>
      <protection hidden="1"/>
    </xf>
  </cellXfs>
  <cellStyles count="9">
    <cellStyle name="백분율" xfId="8" builtinId="5"/>
    <cellStyle name="백분율 2" xfId="3"/>
    <cellStyle name="콤마 [0]_HOBONG_20010212" xfId="5"/>
    <cellStyle name="콤마_HOBONG_20010212" xfId="6"/>
    <cellStyle name="표준" xfId="0" builtinId="0"/>
    <cellStyle name="표준 2" xfId="2"/>
    <cellStyle name="표준 3" xfId="1"/>
    <cellStyle name="표준_HOBONG_20010321" xfId="4"/>
    <cellStyle name="하이퍼링크" xfId="7" builtinId="8"/>
  </cellStyles>
  <dxfs count="5">
    <dxf>
      <font>
        <color theme="0" tint="-0.24994659260841701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0000FF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blog.naver.com/sotong75/220900952612" TargetMode="External"/><Relationship Id="rId1" Type="http://schemas.openxmlformats.org/officeDocument/2006/relationships/hyperlink" Target="http://blog.naver.com/sotong75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1">
    <tabColor rgb="FFFF0000"/>
  </sheetPr>
  <dimension ref="B1:O35"/>
  <sheetViews>
    <sheetView showGridLines="0" showRowColHeaders="0" zoomScaleNormal="100" workbookViewId="0">
      <selection activeCell="O10" sqref="O10"/>
    </sheetView>
  </sheetViews>
  <sheetFormatPr defaultRowHeight="15.95" customHeight="1" x14ac:dyDescent="0.3"/>
  <cols>
    <col min="1" max="1" width="3.25" style="4" customWidth="1"/>
    <col min="2" max="2" width="15.875" style="4" customWidth="1"/>
    <col min="3" max="3" width="3" style="4" bestFit="1" customWidth="1"/>
    <col min="4" max="4" width="3.75" style="4" customWidth="1"/>
    <col min="5" max="5" width="13.5" style="4" customWidth="1"/>
    <col min="6" max="6" width="3" style="12" bestFit="1" customWidth="1"/>
    <col min="7" max="7" width="3.75" style="2" bestFit="1" customWidth="1"/>
    <col min="8" max="8" width="14.375" style="4" bestFit="1" customWidth="1"/>
    <col min="9" max="9" width="3" style="12" bestFit="1" customWidth="1"/>
    <col min="10" max="10" width="3.75" style="2" bestFit="1" customWidth="1"/>
    <col min="11" max="11" width="25.125" style="4" customWidth="1"/>
    <col min="12" max="12" width="4.375" style="4" bestFit="1" customWidth="1"/>
    <col min="13" max="13" width="9" style="4"/>
    <col min="14" max="14" width="4.375" style="4" bestFit="1" customWidth="1"/>
    <col min="15" max="15" width="27.125" style="4" customWidth="1"/>
    <col min="16" max="16384" width="9" style="4"/>
  </cols>
  <sheetData>
    <row r="1" spans="2:15" ht="15.95" customHeight="1" x14ac:dyDescent="0.3">
      <c r="B1" s="276" t="s">
        <v>1</v>
      </c>
      <c r="C1" s="277"/>
      <c r="D1" s="277"/>
      <c r="E1" s="277"/>
      <c r="F1" s="278"/>
      <c r="H1" s="279" t="s">
        <v>2</v>
      </c>
      <c r="I1" s="280"/>
      <c r="K1" s="1" t="s">
        <v>0</v>
      </c>
      <c r="L1" s="2"/>
      <c r="M1" s="3"/>
      <c r="N1" s="2"/>
      <c r="O1" s="1" t="s">
        <v>3</v>
      </c>
    </row>
    <row r="2" spans="2:15" ht="15.95" customHeight="1" x14ac:dyDescent="0.3">
      <c r="B2" s="287" t="s">
        <v>6</v>
      </c>
      <c r="C2" s="288"/>
      <c r="D2" s="289" t="s">
        <v>5</v>
      </c>
      <c r="E2" s="287" t="s">
        <v>7</v>
      </c>
      <c r="F2" s="288"/>
      <c r="G2" s="281" t="s">
        <v>5</v>
      </c>
      <c r="H2" s="282" t="s">
        <v>8</v>
      </c>
      <c r="I2" s="283"/>
      <c r="J2" s="281" t="s">
        <v>5</v>
      </c>
      <c r="K2" s="286" t="s">
        <v>4</v>
      </c>
      <c r="L2" s="271" t="s">
        <v>9</v>
      </c>
      <c r="M2" s="272" t="s">
        <v>10</v>
      </c>
      <c r="N2" s="271" t="s">
        <v>9</v>
      </c>
      <c r="O2" s="274" t="s">
        <v>11</v>
      </c>
    </row>
    <row r="3" spans="2:15" s="5" customFormat="1" ht="15.95" customHeight="1" x14ac:dyDescent="0.3">
      <c r="B3" s="287"/>
      <c r="C3" s="288"/>
      <c r="D3" s="289"/>
      <c r="E3" s="287"/>
      <c r="F3" s="288"/>
      <c r="G3" s="281"/>
      <c r="H3" s="284"/>
      <c r="I3" s="285"/>
      <c r="J3" s="281"/>
      <c r="K3" s="275"/>
      <c r="L3" s="271"/>
      <c r="M3" s="273"/>
      <c r="N3" s="271"/>
      <c r="O3" s="275"/>
    </row>
    <row r="4" spans="2:15" ht="15.95" customHeight="1" x14ac:dyDescent="0.3">
      <c r="B4" s="7" t="s">
        <v>13</v>
      </c>
      <c r="C4" s="8">
        <v>2</v>
      </c>
      <c r="D4" s="9"/>
      <c r="E4" s="7" t="s">
        <v>14</v>
      </c>
      <c r="F4" s="10" t="s">
        <v>15</v>
      </c>
      <c r="H4" s="11" t="s">
        <v>16</v>
      </c>
      <c r="I4" s="8">
        <v>9</v>
      </c>
      <c r="K4" s="6" t="s">
        <v>12</v>
      </c>
      <c r="M4" s="12" t="s">
        <v>17</v>
      </c>
    </row>
    <row r="5" spans="2:15" ht="15.95" customHeight="1" x14ac:dyDescent="0.3">
      <c r="B5" s="7" t="s">
        <v>290</v>
      </c>
      <c r="C5" s="8">
        <v>1</v>
      </c>
      <c r="D5" s="9"/>
      <c r="E5" s="16" t="s">
        <v>20</v>
      </c>
      <c r="F5" s="17">
        <v>1</v>
      </c>
      <c r="H5" s="18" t="s">
        <v>21</v>
      </c>
      <c r="I5" s="19">
        <v>9</v>
      </c>
      <c r="K5" s="13" t="s">
        <v>18</v>
      </c>
      <c r="M5" s="20" t="s">
        <v>22</v>
      </c>
      <c r="N5" s="21"/>
      <c r="O5" s="22"/>
    </row>
    <row r="6" spans="2:15" ht="15.95" customHeight="1" x14ac:dyDescent="0.3">
      <c r="B6" s="14" t="s">
        <v>19</v>
      </c>
      <c r="C6" s="15">
        <v>0</v>
      </c>
      <c r="D6" s="9"/>
      <c r="E6" s="16" t="s">
        <v>25</v>
      </c>
      <c r="F6" s="17">
        <v>1</v>
      </c>
      <c r="H6" s="18" t="s">
        <v>26</v>
      </c>
      <c r="I6" s="19">
        <v>9</v>
      </c>
      <c r="K6" s="13" t="s">
        <v>23</v>
      </c>
      <c r="M6" s="23" t="s">
        <v>27</v>
      </c>
      <c r="N6" s="2"/>
      <c r="O6" s="24"/>
    </row>
    <row r="7" spans="2:15" ht="15.95" customHeight="1" x14ac:dyDescent="0.3">
      <c r="B7" s="18" t="s">
        <v>24</v>
      </c>
      <c r="C7" s="19">
        <v>-1</v>
      </c>
      <c r="D7" s="9"/>
      <c r="E7" s="26" t="s">
        <v>30</v>
      </c>
      <c r="F7" s="19">
        <v>2</v>
      </c>
      <c r="H7" s="18" t="s">
        <v>31</v>
      </c>
      <c r="I7" s="19">
        <v>9</v>
      </c>
      <c r="K7" s="25" t="s">
        <v>28</v>
      </c>
      <c r="M7" s="27" t="s">
        <v>32</v>
      </c>
      <c r="N7" s="2"/>
      <c r="O7" s="24"/>
    </row>
    <row r="8" spans="2:15" ht="15.95" customHeight="1" x14ac:dyDescent="0.3">
      <c r="B8" s="18" t="s">
        <v>29</v>
      </c>
      <c r="C8" s="19">
        <v>-2</v>
      </c>
      <c r="D8" s="9"/>
      <c r="E8" s="28"/>
      <c r="F8" s="29"/>
      <c r="H8" s="30" t="s">
        <v>34</v>
      </c>
      <c r="I8" s="31">
        <v>9</v>
      </c>
      <c r="K8" s="6" t="s">
        <v>33</v>
      </c>
      <c r="M8" s="32" t="s">
        <v>35</v>
      </c>
      <c r="N8" s="33"/>
      <c r="O8" s="34"/>
    </row>
    <row r="9" spans="2:15" ht="15.95" customHeight="1" x14ac:dyDescent="0.3">
      <c r="B9" s="266" t="s">
        <v>344</v>
      </c>
      <c r="C9" s="267">
        <v>0</v>
      </c>
      <c r="D9" s="9"/>
      <c r="E9" s="35" t="s">
        <v>17</v>
      </c>
      <c r="F9" s="35"/>
      <c r="H9" s="30" t="s">
        <v>37</v>
      </c>
      <c r="I9" s="31">
        <v>9</v>
      </c>
      <c r="K9" s="13" t="s">
        <v>311</v>
      </c>
      <c r="M9" s="32" t="s">
        <v>38</v>
      </c>
      <c r="N9" s="33"/>
      <c r="O9" s="34"/>
    </row>
    <row r="10" spans="2:15" ht="15.95" customHeight="1" x14ac:dyDescent="0.3">
      <c r="B10" s="18" t="s">
        <v>36</v>
      </c>
      <c r="C10" s="19">
        <v>-3</v>
      </c>
      <c r="D10" s="9"/>
      <c r="E10" s="36" t="s">
        <v>20</v>
      </c>
      <c r="F10" s="37"/>
      <c r="G10" s="33"/>
      <c r="H10" s="30" t="s">
        <v>40</v>
      </c>
      <c r="I10" s="31">
        <v>9</v>
      </c>
      <c r="K10" s="13" t="s">
        <v>42</v>
      </c>
      <c r="L10" s="38"/>
      <c r="M10" s="32" t="s">
        <v>41</v>
      </c>
      <c r="N10" s="33"/>
      <c r="O10" s="34"/>
    </row>
    <row r="11" spans="2:15" ht="15.95" customHeight="1" x14ac:dyDescent="0.3">
      <c r="B11" s="18" t="s">
        <v>39</v>
      </c>
      <c r="C11" s="19">
        <v>-4</v>
      </c>
      <c r="D11" s="9"/>
      <c r="E11" s="40" t="s">
        <v>43</v>
      </c>
      <c r="F11" s="41"/>
      <c r="G11" s="33"/>
      <c r="H11" s="30" t="s">
        <v>44</v>
      </c>
      <c r="I11" s="31">
        <v>9</v>
      </c>
      <c r="K11" s="6" t="s">
        <v>46</v>
      </c>
      <c r="L11" s="38"/>
      <c r="M11" s="32" t="s">
        <v>45</v>
      </c>
      <c r="N11" s="33"/>
      <c r="O11" s="34"/>
    </row>
    <row r="12" spans="2:15" ht="15.95" customHeight="1" x14ac:dyDescent="0.3">
      <c r="B12" s="28"/>
      <c r="C12" s="28"/>
      <c r="D12" s="9"/>
      <c r="E12" s="40" t="s">
        <v>47</v>
      </c>
      <c r="F12" s="41"/>
      <c r="G12" s="33"/>
      <c r="H12" s="30" t="s">
        <v>48</v>
      </c>
      <c r="I12" s="31">
        <v>9</v>
      </c>
      <c r="K12" s="43" t="s">
        <v>50</v>
      </c>
      <c r="L12" s="38"/>
      <c r="M12" s="32" t="s">
        <v>49</v>
      </c>
      <c r="N12" s="33"/>
      <c r="O12" s="34"/>
    </row>
    <row r="13" spans="2:15" ht="15.95" customHeight="1" x14ac:dyDescent="0.3">
      <c r="B13" s="35" t="s">
        <v>17</v>
      </c>
      <c r="C13" s="42"/>
      <c r="D13" s="9"/>
      <c r="E13" s="40" t="s">
        <v>52</v>
      </c>
      <c r="F13" s="41"/>
      <c r="G13" s="33"/>
      <c r="H13" s="14" t="s">
        <v>53</v>
      </c>
      <c r="I13" s="17">
        <v>9</v>
      </c>
      <c r="K13" s="46" t="s">
        <v>55</v>
      </c>
      <c r="L13" s="38"/>
      <c r="M13" s="32" t="s">
        <v>54</v>
      </c>
      <c r="N13" s="33"/>
      <c r="O13" s="34"/>
    </row>
    <row r="14" spans="2:15" ht="15.95" customHeight="1" x14ac:dyDescent="0.3">
      <c r="B14" s="44" t="s">
        <v>51</v>
      </c>
      <c r="C14" s="45"/>
      <c r="D14" s="9"/>
      <c r="E14" s="40" t="s">
        <v>57</v>
      </c>
      <c r="F14" s="41"/>
      <c r="G14" s="33"/>
      <c r="H14" s="14" t="s">
        <v>58</v>
      </c>
      <c r="I14" s="17">
        <v>8</v>
      </c>
      <c r="K14" s="52" t="s">
        <v>60</v>
      </c>
      <c r="L14" s="38"/>
      <c r="M14" s="49" t="s">
        <v>59</v>
      </c>
      <c r="N14" s="50"/>
      <c r="O14" s="51"/>
    </row>
    <row r="15" spans="2:15" ht="15.95" customHeight="1" x14ac:dyDescent="0.3">
      <c r="B15" s="47" t="s">
        <v>56</v>
      </c>
      <c r="C15" s="48"/>
      <c r="D15" s="9"/>
      <c r="E15" s="40"/>
      <c r="F15" s="41"/>
      <c r="G15" s="33"/>
      <c r="H15" s="18" t="s">
        <v>62</v>
      </c>
      <c r="I15" s="19">
        <v>9</v>
      </c>
      <c r="K15" s="46" t="s">
        <v>63</v>
      </c>
      <c r="L15" s="38"/>
    </row>
    <row r="16" spans="2:15" ht="15.95" customHeight="1" x14ac:dyDescent="0.3">
      <c r="B16" s="47" t="s">
        <v>61</v>
      </c>
      <c r="C16" s="24"/>
      <c r="E16" s="53" t="s">
        <v>25</v>
      </c>
      <c r="F16" s="41"/>
      <c r="G16" s="33"/>
      <c r="H16" s="18" t="s">
        <v>65</v>
      </c>
      <c r="I16" s="19">
        <v>8</v>
      </c>
      <c r="K16" s="52" t="s">
        <v>66</v>
      </c>
      <c r="L16" s="38"/>
      <c r="M16" s="33"/>
      <c r="N16" s="33"/>
      <c r="O16" s="33"/>
    </row>
    <row r="17" spans="2:15" ht="15.95" customHeight="1" x14ac:dyDescent="0.3">
      <c r="B17" s="47" t="s">
        <v>64</v>
      </c>
      <c r="C17" s="24"/>
      <c r="E17" s="40" t="s">
        <v>67</v>
      </c>
      <c r="F17" s="41"/>
      <c r="G17" s="33"/>
      <c r="H17" s="18" t="s">
        <v>68</v>
      </c>
      <c r="I17" s="19">
        <v>9</v>
      </c>
      <c r="K17" s="54" t="s">
        <v>69</v>
      </c>
      <c r="L17" s="38"/>
      <c r="M17" s="255" t="s">
        <v>217</v>
      </c>
      <c r="N17" s="270" t="s">
        <v>330</v>
      </c>
      <c r="O17" s="270"/>
    </row>
    <row r="18" spans="2:15" ht="15.95" customHeight="1" x14ac:dyDescent="0.3">
      <c r="B18" s="47"/>
      <c r="C18" s="24"/>
      <c r="E18" s="40" t="s">
        <v>71</v>
      </c>
      <c r="F18" s="41"/>
      <c r="G18" s="33"/>
      <c r="H18" s="18" t="s">
        <v>72</v>
      </c>
      <c r="I18" s="19">
        <v>8</v>
      </c>
      <c r="K18" s="55" t="s">
        <v>17</v>
      </c>
      <c r="L18" s="38"/>
      <c r="M18" s="33"/>
      <c r="N18" s="33"/>
      <c r="O18" s="33"/>
    </row>
    <row r="19" spans="2:15" ht="15.95" customHeight="1" x14ac:dyDescent="0.3">
      <c r="B19" s="47" t="s">
        <v>70</v>
      </c>
      <c r="C19" s="24"/>
      <c r="D19" s="58"/>
      <c r="E19" s="40" t="s">
        <v>74</v>
      </c>
      <c r="F19" s="41"/>
      <c r="G19" s="33"/>
      <c r="H19" s="18" t="s">
        <v>75</v>
      </c>
      <c r="I19" s="19">
        <v>9</v>
      </c>
      <c r="K19" s="59" t="s">
        <v>76</v>
      </c>
      <c r="L19" s="38"/>
    </row>
    <row r="20" spans="2:15" ht="15.95" customHeight="1" x14ac:dyDescent="0.3">
      <c r="B20" s="56" t="s">
        <v>73</v>
      </c>
      <c r="C20" s="57"/>
      <c r="D20" s="58"/>
      <c r="E20" s="40" t="s">
        <v>78</v>
      </c>
      <c r="F20" s="41"/>
      <c r="G20" s="33"/>
      <c r="H20" s="18" t="s">
        <v>79</v>
      </c>
      <c r="I20" s="19">
        <v>8</v>
      </c>
      <c r="K20" s="60" t="s">
        <v>80</v>
      </c>
      <c r="L20" s="38"/>
      <c r="M20" s="33"/>
      <c r="N20" s="33"/>
      <c r="O20" s="33"/>
    </row>
    <row r="21" spans="2:15" ht="15.95" customHeight="1" x14ac:dyDescent="0.3">
      <c r="B21" s="47" t="s">
        <v>77</v>
      </c>
      <c r="C21" s="57"/>
      <c r="D21" s="58"/>
      <c r="E21" s="62" t="s">
        <v>82</v>
      </c>
      <c r="F21" s="63"/>
      <c r="G21" s="33"/>
      <c r="H21" s="18" t="s">
        <v>83</v>
      </c>
      <c r="I21" s="19">
        <v>9</v>
      </c>
      <c r="K21" s="64" t="s">
        <v>84</v>
      </c>
      <c r="L21" s="38"/>
      <c r="M21" s="33"/>
      <c r="N21" s="33"/>
      <c r="O21" s="33"/>
    </row>
    <row r="22" spans="2:15" ht="15.95" customHeight="1" x14ac:dyDescent="0.3">
      <c r="B22" s="61" t="s">
        <v>81</v>
      </c>
      <c r="C22" s="57"/>
      <c r="F22" s="55"/>
      <c r="G22" s="33"/>
      <c r="H22" s="18" t="s">
        <v>86</v>
      </c>
      <c r="I22" s="19">
        <v>8</v>
      </c>
      <c r="K22" s="64" t="s">
        <v>87</v>
      </c>
      <c r="L22" s="38"/>
      <c r="M22" s="33"/>
      <c r="N22" s="33"/>
      <c r="O22" s="33"/>
    </row>
    <row r="23" spans="2:15" ht="15.95" customHeight="1" x14ac:dyDescent="0.3">
      <c r="B23" s="47" t="s">
        <v>85</v>
      </c>
      <c r="C23" s="24"/>
      <c r="F23" s="55"/>
      <c r="G23" s="33"/>
      <c r="H23" s="18" t="s">
        <v>88</v>
      </c>
      <c r="I23" s="19">
        <v>5</v>
      </c>
      <c r="K23" s="64" t="s">
        <v>89</v>
      </c>
      <c r="L23" s="38"/>
      <c r="M23" s="33"/>
      <c r="N23" s="33"/>
      <c r="O23" s="33"/>
    </row>
    <row r="24" spans="2:15" ht="15.95" customHeight="1" x14ac:dyDescent="0.3">
      <c r="B24" s="47"/>
      <c r="C24" s="24"/>
      <c r="F24" s="55"/>
      <c r="G24" s="33"/>
      <c r="H24" s="18" t="s">
        <v>91</v>
      </c>
      <c r="I24" s="19">
        <v>5</v>
      </c>
      <c r="K24" s="64" t="s">
        <v>92</v>
      </c>
      <c r="L24" s="38"/>
      <c r="M24" s="33"/>
      <c r="N24" s="33"/>
      <c r="O24" s="33"/>
    </row>
    <row r="25" spans="2:15" ht="15.95" customHeight="1" x14ac:dyDescent="0.3">
      <c r="B25" s="56" t="s">
        <v>90</v>
      </c>
      <c r="C25" s="24"/>
      <c r="E25" s="38"/>
      <c r="F25" s="55"/>
      <c r="G25" s="33"/>
      <c r="H25" s="39"/>
      <c r="I25" s="29"/>
      <c r="K25" s="64" t="s">
        <v>94</v>
      </c>
      <c r="L25" s="38"/>
      <c r="M25" s="33"/>
      <c r="N25" s="33"/>
      <c r="O25" s="33"/>
    </row>
    <row r="26" spans="2:15" ht="15.95" customHeight="1" x14ac:dyDescent="0.3">
      <c r="B26" s="47" t="s">
        <v>93</v>
      </c>
      <c r="C26" s="24"/>
      <c r="E26" s="38"/>
      <c r="F26" s="55"/>
      <c r="G26" s="33"/>
      <c r="H26" s="66"/>
      <c r="I26" s="35"/>
      <c r="K26" s="64" t="s">
        <v>96</v>
      </c>
      <c r="L26" s="38"/>
      <c r="M26" s="33"/>
      <c r="N26" s="33"/>
      <c r="O26" s="33"/>
    </row>
    <row r="27" spans="2:15" ht="15.95" customHeight="1" x14ac:dyDescent="0.3">
      <c r="B27" s="65" t="s">
        <v>95</v>
      </c>
      <c r="C27" s="51"/>
      <c r="D27" s="2"/>
      <c r="E27" s="33"/>
      <c r="F27" s="67"/>
      <c r="G27" s="33"/>
      <c r="H27" s="2"/>
      <c r="I27" s="9"/>
      <c r="K27" s="64" t="s">
        <v>97</v>
      </c>
      <c r="L27" s="33"/>
      <c r="M27" s="33"/>
      <c r="N27" s="33"/>
      <c r="O27" s="33"/>
    </row>
    <row r="28" spans="2:15" ht="15.95" customHeight="1" x14ac:dyDescent="0.3">
      <c r="B28" s="2"/>
      <c r="C28" s="2"/>
      <c r="D28" s="2"/>
      <c r="E28" s="33"/>
      <c r="F28" s="67"/>
      <c r="G28" s="33"/>
      <c r="H28" s="2"/>
      <c r="I28" s="9"/>
      <c r="K28" s="64" t="s">
        <v>98</v>
      </c>
      <c r="L28" s="33"/>
      <c r="M28" s="33"/>
      <c r="N28" s="33"/>
      <c r="O28" s="33"/>
    </row>
    <row r="29" spans="2:15" ht="15.95" customHeight="1" x14ac:dyDescent="0.3">
      <c r="B29" s="2"/>
      <c r="C29" s="2"/>
      <c r="D29" s="2"/>
      <c r="E29" s="33"/>
      <c r="F29" s="67"/>
      <c r="G29" s="33"/>
      <c r="H29" s="2"/>
      <c r="I29" s="9"/>
      <c r="K29" s="64" t="s">
        <v>99</v>
      </c>
      <c r="L29" s="33"/>
      <c r="M29" s="33"/>
      <c r="N29" s="33"/>
      <c r="O29" s="33"/>
    </row>
    <row r="30" spans="2:15" ht="15.95" customHeight="1" x14ac:dyDescent="0.3">
      <c r="B30" s="2"/>
      <c r="C30" s="2"/>
      <c r="D30" s="2"/>
      <c r="E30" s="33"/>
      <c r="F30" s="67"/>
      <c r="G30" s="33"/>
      <c r="H30" s="2"/>
      <c r="I30" s="9"/>
      <c r="K30" s="64" t="s">
        <v>100</v>
      </c>
      <c r="L30" s="33"/>
      <c r="M30" s="33"/>
      <c r="N30" s="33"/>
      <c r="O30" s="33"/>
    </row>
    <row r="31" spans="2:15" ht="15.95" customHeight="1" x14ac:dyDescent="0.3">
      <c r="B31" s="2"/>
      <c r="C31" s="2"/>
      <c r="D31" s="2"/>
      <c r="E31" s="33"/>
      <c r="F31" s="67"/>
      <c r="G31" s="33"/>
      <c r="H31" s="2"/>
      <c r="I31" s="9"/>
      <c r="K31" s="68" t="s">
        <v>101</v>
      </c>
      <c r="L31" s="33"/>
      <c r="M31" s="33"/>
      <c r="N31" s="33"/>
      <c r="O31" s="33"/>
    </row>
    <row r="32" spans="2:15" ht="15.95" customHeight="1" x14ac:dyDescent="0.3">
      <c r="B32" s="2"/>
      <c r="C32" s="2"/>
      <c r="D32" s="2"/>
      <c r="E32" s="33"/>
      <c r="F32" s="67"/>
      <c r="G32" s="33"/>
      <c r="H32" s="2"/>
      <c r="I32" s="9"/>
      <c r="K32" s="68" t="s">
        <v>102</v>
      </c>
      <c r="L32" s="33"/>
      <c r="M32" s="33"/>
      <c r="N32" s="33"/>
      <c r="O32" s="33"/>
    </row>
    <row r="33" spans="2:15" ht="15.95" customHeight="1" x14ac:dyDescent="0.3">
      <c r="B33" s="2"/>
      <c r="C33" s="2"/>
      <c r="D33" s="2"/>
      <c r="E33" s="33"/>
      <c r="F33" s="67"/>
      <c r="G33" s="33"/>
      <c r="H33" s="2"/>
      <c r="I33" s="9"/>
      <c r="K33" s="68" t="s">
        <v>103</v>
      </c>
      <c r="L33" s="33"/>
      <c r="M33" s="33"/>
      <c r="N33" s="33"/>
      <c r="O33" s="33"/>
    </row>
    <row r="34" spans="2:15" ht="15.95" customHeight="1" x14ac:dyDescent="0.3">
      <c r="B34" s="2"/>
      <c r="C34" s="2"/>
      <c r="D34" s="2"/>
      <c r="E34" s="33"/>
      <c r="F34" s="67"/>
      <c r="G34" s="33"/>
      <c r="H34" s="2"/>
      <c r="I34" s="9"/>
      <c r="K34" s="69" t="s">
        <v>104</v>
      </c>
      <c r="L34" s="33"/>
    </row>
    <row r="35" spans="2:15" ht="15.95" customHeight="1" x14ac:dyDescent="0.3">
      <c r="B35" s="2"/>
      <c r="C35" s="2"/>
      <c r="D35" s="2"/>
      <c r="E35" s="33"/>
      <c r="F35" s="67"/>
      <c r="G35" s="33"/>
      <c r="H35" s="2"/>
      <c r="I35" s="9"/>
      <c r="L35" s="33"/>
    </row>
  </sheetData>
  <sheetProtection password="CF7A" sheet="1" objects="1" scenarios="1"/>
  <mergeCells count="14">
    <mergeCell ref="B1:F1"/>
    <mergeCell ref="H1:I1"/>
    <mergeCell ref="G2:G3"/>
    <mergeCell ref="H2:I3"/>
    <mergeCell ref="K2:K3"/>
    <mergeCell ref="J2:J3"/>
    <mergeCell ref="B2:C3"/>
    <mergeCell ref="D2:D3"/>
    <mergeCell ref="E2:F3"/>
    <mergeCell ref="N17:O17"/>
    <mergeCell ref="L2:L3"/>
    <mergeCell ref="M2:M3"/>
    <mergeCell ref="N2:N3"/>
    <mergeCell ref="O2:O3"/>
  </mergeCells>
  <phoneticPr fontId="4" type="noConversion"/>
  <hyperlinks>
    <hyperlink ref="N17" r:id="rId1" display="http://blog.naver.com/sotong75"/>
    <hyperlink ref="N17:O17" r:id="rId2" display="https://blog.naver.com/sotong75"/>
  </hyperlinks>
  <printOptions horizontalCentered="1" verticalCentered="1"/>
  <pageMargins left="0.23622047244094491" right="0.23622047244094491" top="0.59055118110236227" bottom="0.39370078740157483" header="0" footer="0"/>
  <pageSetup paperSize="9" orientation="landscape" r:id="rId3"/>
  <headerFooter alignWithMargins="0"/>
  <ignoredErrors>
    <ignoredError sqref="F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3">
    <tabColor rgb="FFFFFF00"/>
  </sheetPr>
  <dimension ref="B1:AP89"/>
  <sheetViews>
    <sheetView showGridLines="0" showZeros="0" zoomScaleNormal="100" zoomScaleSheetLayoutView="100" workbookViewId="0">
      <selection activeCell="N31" sqref="N31"/>
    </sheetView>
  </sheetViews>
  <sheetFormatPr defaultRowHeight="18" customHeight="1" x14ac:dyDescent="0.3"/>
  <cols>
    <col min="1" max="1" width="3.625" style="111" customWidth="1"/>
    <col min="2" max="3" width="9.625" style="125" customWidth="1"/>
    <col min="4" max="4" width="18.625" style="124" customWidth="1"/>
    <col min="5" max="7" width="3.625" style="127" customWidth="1"/>
    <col min="8" max="8" width="8.25" style="113" bestFit="1" customWidth="1"/>
    <col min="9" max="11" width="3.625" style="127" customWidth="1"/>
    <col min="12" max="12" width="12.625" style="127" customWidth="1"/>
    <col min="13" max="13" width="3.25" style="109" bestFit="1" customWidth="1"/>
    <col min="14" max="14" width="56.875" style="94" bestFit="1" customWidth="1"/>
    <col min="15" max="16" width="9" style="96"/>
    <col min="17" max="17" width="8.875" style="96" customWidth="1"/>
    <col min="18" max="18" width="9" style="96"/>
    <col min="19" max="19" width="8.5" style="110" customWidth="1"/>
    <col min="20" max="20" width="9" style="110"/>
    <col min="21" max="42" width="9" style="96"/>
    <col min="43" max="16384" width="9" style="111"/>
  </cols>
  <sheetData>
    <row r="1" spans="2:42" ht="18" customHeight="1" x14ac:dyDescent="0.3">
      <c r="B1" s="290" t="s">
        <v>144</v>
      </c>
      <c r="C1" s="291"/>
      <c r="D1" s="291"/>
      <c r="E1" s="291"/>
      <c r="F1" s="291"/>
      <c r="G1" s="291"/>
      <c r="H1" s="291"/>
      <c r="I1" s="291"/>
      <c r="J1" s="291"/>
      <c r="K1" s="291"/>
      <c r="L1" s="292"/>
      <c r="N1" s="115"/>
    </row>
    <row r="2" spans="2:42" ht="18" customHeight="1" x14ac:dyDescent="0.3">
      <c r="B2" s="293"/>
      <c r="C2" s="294"/>
      <c r="D2" s="294"/>
      <c r="E2" s="294"/>
      <c r="F2" s="294"/>
      <c r="G2" s="294"/>
      <c r="H2" s="294"/>
      <c r="I2" s="294"/>
      <c r="J2" s="294"/>
      <c r="K2" s="294"/>
      <c r="L2" s="295"/>
      <c r="N2" s="115"/>
    </row>
    <row r="3" spans="2:42" ht="18" customHeight="1" x14ac:dyDescent="0.3">
      <c r="B3" s="296" t="s">
        <v>339</v>
      </c>
      <c r="C3" s="296"/>
      <c r="D3" s="296"/>
      <c r="E3" s="296"/>
      <c r="F3" s="296"/>
      <c r="G3" s="296"/>
      <c r="H3" s="296"/>
      <c r="I3" s="296"/>
      <c r="J3" s="296"/>
      <c r="K3" s="296"/>
      <c r="L3" s="296"/>
      <c r="N3" s="115"/>
    </row>
    <row r="4" spans="2:42" ht="18" customHeight="1" x14ac:dyDescent="0.3"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N4" s="115"/>
    </row>
    <row r="5" spans="2:42" ht="18" customHeight="1" x14ac:dyDescent="0.3">
      <c r="B5" s="297" t="s">
        <v>107</v>
      </c>
      <c r="C5" s="112" t="s">
        <v>108</v>
      </c>
      <c r="D5" s="300" t="s">
        <v>109</v>
      </c>
      <c r="E5" s="301"/>
      <c r="F5" s="301"/>
      <c r="G5" s="302"/>
      <c r="I5" s="303" t="s">
        <v>254</v>
      </c>
      <c r="J5" s="303"/>
      <c r="K5" s="303"/>
      <c r="L5" s="114">
        <v>43160</v>
      </c>
      <c r="M5" s="222" t="s">
        <v>300</v>
      </c>
      <c r="N5" s="234" t="s">
        <v>287</v>
      </c>
    </row>
    <row r="6" spans="2:42" ht="18" customHeight="1" x14ac:dyDescent="0.3">
      <c r="B6" s="298"/>
      <c r="C6" s="112" t="s">
        <v>111</v>
      </c>
      <c r="D6" s="116" t="s">
        <v>112</v>
      </c>
      <c r="E6" s="304" t="s">
        <v>211</v>
      </c>
      <c r="F6" s="304"/>
      <c r="G6" s="305"/>
      <c r="H6" s="113" t="s">
        <v>113</v>
      </c>
      <c r="I6" s="303" t="s">
        <v>253</v>
      </c>
      <c r="J6" s="303"/>
      <c r="K6" s="303"/>
      <c r="L6" s="117">
        <v>10</v>
      </c>
      <c r="M6" s="222" t="s">
        <v>300</v>
      </c>
      <c r="N6" s="235" t="s">
        <v>233</v>
      </c>
    </row>
    <row r="7" spans="2:42" ht="18" customHeight="1" x14ac:dyDescent="0.3">
      <c r="B7" s="298"/>
      <c r="C7" s="112" t="s">
        <v>114</v>
      </c>
      <c r="D7" s="300" t="s">
        <v>115</v>
      </c>
      <c r="E7" s="301"/>
      <c r="F7" s="301"/>
      <c r="G7" s="302"/>
      <c r="H7" s="118" t="s">
        <v>116</v>
      </c>
      <c r="I7" s="303" t="s">
        <v>117</v>
      </c>
      <c r="J7" s="303"/>
      <c r="K7" s="303"/>
      <c r="L7" s="121">
        <v>8</v>
      </c>
      <c r="M7" s="222" t="s">
        <v>300</v>
      </c>
      <c r="N7" s="176" t="s">
        <v>234</v>
      </c>
    </row>
    <row r="8" spans="2:42" ht="18" customHeight="1" x14ac:dyDescent="0.3">
      <c r="B8" s="298"/>
      <c r="C8" s="306" t="s">
        <v>118</v>
      </c>
      <c r="D8" s="300" t="s">
        <v>119</v>
      </c>
      <c r="E8" s="301"/>
      <c r="F8" s="301"/>
      <c r="G8" s="302"/>
      <c r="H8" s="118" t="s">
        <v>116</v>
      </c>
      <c r="I8" s="303" t="s">
        <v>120</v>
      </c>
      <c r="J8" s="303"/>
      <c r="K8" s="303"/>
      <c r="L8" s="121" t="s">
        <v>145</v>
      </c>
      <c r="M8" s="222" t="s">
        <v>300</v>
      </c>
      <c r="N8" s="176" t="s">
        <v>231</v>
      </c>
    </row>
    <row r="9" spans="2:42" ht="18" customHeight="1" x14ac:dyDescent="0.3">
      <c r="B9" s="299"/>
      <c r="C9" s="307"/>
      <c r="D9" s="300" t="s">
        <v>121</v>
      </c>
      <c r="E9" s="301"/>
      <c r="F9" s="301"/>
      <c r="G9" s="302"/>
      <c r="H9" s="118" t="s">
        <v>116</v>
      </c>
      <c r="I9" s="303" t="s">
        <v>122</v>
      </c>
      <c r="J9" s="303"/>
      <c r="K9" s="303"/>
      <c r="L9" s="121">
        <v>1</v>
      </c>
      <c r="M9" s="222" t="s">
        <v>300</v>
      </c>
      <c r="N9" s="176" t="s">
        <v>232</v>
      </c>
    </row>
    <row r="10" spans="2:42" ht="18" customHeight="1" x14ac:dyDescent="0.3">
      <c r="B10" s="119"/>
      <c r="C10" s="119"/>
      <c r="D10" s="120"/>
      <c r="E10" s="308"/>
      <c r="F10" s="308"/>
      <c r="G10" s="308"/>
      <c r="I10" s="309" t="s">
        <v>123</v>
      </c>
      <c r="J10" s="303" t="s">
        <v>124</v>
      </c>
      <c r="K10" s="303"/>
      <c r="L10" s="121">
        <v>1</v>
      </c>
      <c r="M10" s="222" t="s">
        <v>300</v>
      </c>
      <c r="N10" s="236" t="s">
        <v>269</v>
      </c>
    </row>
    <row r="11" spans="2:42" ht="18" customHeight="1" x14ac:dyDescent="0.3">
      <c r="B11" s="172" t="s">
        <v>125</v>
      </c>
      <c r="C11" s="122" t="s">
        <v>126</v>
      </c>
      <c r="D11" s="174" t="s">
        <v>127</v>
      </c>
      <c r="E11" s="311" t="s">
        <v>211</v>
      </c>
      <c r="F11" s="312"/>
      <c r="G11" s="312"/>
      <c r="I11" s="310"/>
      <c r="J11" s="303" t="s">
        <v>128</v>
      </c>
      <c r="K11" s="303"/>
      <c r="L11" s="123" t="s">
        <v>252</v>
      </c>
      <c r="M11" s="222" t="s">
        <v>300</v>
      </c>
      <c r="N11" s="176" t="s">
        <v>230</v>
      </c>
    </row>
    <row r="12" spans="2:42" ht="18" customHeight="1" x14ac:dyDescent="0.3">
      <c r="B12" s="172" t="s">
        <v>129</v>
      </c>
      <c r="C12" s="122" t="s">
        <v>130</v>
      </c>
      <c r="D12" s="174" t="s">
        <v>112</v>
      </c>
      <c r="E12" s="311" t="s">
        <v>211</v>
      </c>
      <c r="F12" s="312"/>
      <c r="G12" s="312"/>
      <c r="I12" s="303" t="s">
        <v>131</v>
      </c>
      <c r="J12" s="303"/>
      <c r="K12" s="303"/>
      <c r="L12" s="114">
        <v>43221</v>
      </c>
      <c r="M12" s="222" t="s">
        <v>300</v>
      </c>
      <c r="N12" s="176" t="s">
        <v>288</v>
      </c>
    </row>
    <row r="13" spans="2:42" ht="18" customHeight="1" x14ac:dyDescent="0.3">
      <c r="B13" s="124"/>
      <c r="E13" s="317"/>
      <c r="F13" s="317"/>
      <c r="G13" s="317"/>
      <c r="I13" s="126"/>
      <c r="J13" s="126" t="s">
        <v>17</v>
      </c>
      <c r="K13" s="126"/>
      <c r="N13" s="115"/>
    </row>
    <row r="14" spans="2:42" ht="18" customHeight="1" x14ac:dyDescent="0.3">
      <c r="B14" s="318" t="s">
        <v>132</v>
      </c>
      <c r="C14" s="319"/>
      <c r="D14" s="319"/>
      <c r="E14" s="319"/>
      <c r="F14" s="319"/>
      <c r="G14" s="320"/>
      <c r="H14" s="321" t="s">
        <v>133</v>
      </c>
      <c r="I14" s="303" t="s">
        <v>134</v>
      </c>
      <c r="J14" s="303"/>
      <c r="K14" s="303"/>
      <c r="L14" s="313" t="s">
        <v>135</v>
      </c>
      <c r="M14" s="179"/>
      <c r="N14" s="169"/>
    </row>
    <row r="15" spans="2:42" s="127" customFormat="1" ht="18" customHeight="1" x14ac:dyDescent="0.3">
      <c r="B15" s="316" t="s">
        <v>136</v>
      </c>
      <c r="C15" s="316"/>
      <c r="D15" s="297" t="s">
        <v>137</v>
      </c>
      <c r="E15" s="173" t="s">
        <v>138</v>
      </c>
      <c r="F15" s="173" t="s">
        <v>139</v>
      </c>
      <c r="G15" s="173" t="s">
        <v>140</v>
      </c>
      <c r="H15" s="322"/>
      <c r="I15" s="173" t="s">
        <v>138</v>
      </c>
      <c r="J15" s="173" t="s">
        <v>139</v>
      </c>
      <c r="K15" s="173" t="s">
        <v>140</v>
      </c>
      <c r="L15" s="314"/>
      <c r="M15" s="179"/>
      <c r="N15" s="178" t="s">
        <v>143</v>
      </c>
      <c r="O15" s="96"/>
      <c r="P15" s="96"/>
      <c r="Q15" s="96"/>
      <c r="R15" s="96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  <c r="AH15" s="110"/>
      <c r="AI15" s="110"/>
      <c r="AJ15" s="110"/>
      <c r="AK15" s="110"/>
      <c r="AL15" s="110"/>
      <c r="AM15" s="110"/>
      <c r="AN15" s="110"/>
      <c r="AO15" s="110"/>
      <c r="AP15" s="110"/>
    </row>
    <row r="16" spans="2:42" s="127" customFormat="1" ht="18" customHeight="1" x14ac:dyDescent="0.3">
      <c r="B16" s="172" t="s">
        <v>141</v>
      </c>
      <c r="C16" s="172" t="s">
        <v>142</v>
      </c>
      <c r="D16" s="299"/>
      <c r="E16" s="177">
        <v>2</v>
      </c>
      <c r="F16" s="177">
        <v>6</v>
      </c>
      <c r="G16" s="177">
        <v>3</v>
      </c>
      <c r="H16" s="323"/>
      <c r="I16" s="177">
        <v>1</v>
      </c>
      <c r="J16" s="177">
        <v>10</v>
      </c>
      <c r="K16" s="177">
        <v>13</v>
      </c>
      <c r="L16" s="315"/>
      <c r="M16" s="179"/>
      <c r="N16" s="170"/>
      <c r="O16" s="96"/>
      <c r="P16" s="96"/>
      <c r="Q16" s="96"/>
      <c r="R16" s="96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</row>
    <row r="17" spans="2:42" ht="18" customHeight="1" x14ac:dyDescent="0.3">
      <c r="B17" s="165"/>
      <c r="C17" s="165"/>
      <c r="D17" s="166" t="s">
        <v>239</v>
      </c>
      <c r="E17" s="168">
        <v>0</v>
      </c>
      <c r="F17" s="168">
        <v>0</v>
      </c>
      <c r="G17" s="168">
        <v>0</v>
      </c>
      <c r="H17" s="171">
        <v>1</v>
      </c>
      <c r="I17" s="168">
        <v>0</v>
      </c>
      <c r="J17" s="168">
        <v>0</v>
      </c>
      <c r="K17" s="168">
        <v>0</v>
      </c>
      <c r="L17" s="167"/>
      <c r="N17" s="115"/>
    </row>
    <row r="18" spans="2:42" ht="18" customHeight="1" x14ac:dyDescent="0.3">
      <c r="B18" s="165"/>
      <c r="C18" s="165"/>
      <c r="D18" s="166" t="s">
        <v>245</v>
      </c>
      <c r="E18" s="168">
        <v>0</v>
      </c>
      <c r="F18" s="168">
        <v>0</v>
      </c>
      <c r="G18" s="168">
        <v>0</v>
      </c>
      <c r="H18" s="171">
        <v>1</v>
      </c>
      <c r="I18" s="168">
        <v>0</v>
      </c>
      <c r="J18" s="168">
        <v>0</v>
      </c>
      <c r="K18" s="168">
        <v>0</v>
      </c>
      <c r="L18" s="167"/>
      <c r="N18" s="115"/>
    </row>
    <row r="19" spans="2:42" ht="18" customHeight="1" x14ac:dyDescent="0.3">
      <c r="B19" s="165"/>
      <c r="C19" s="165"/>
      <c r="D19" s="166"/>
      <c r="E19" s="168"/>
      <c r="F19" s="168"/>
      <c r="G19" s="168"/>
      <c r="H19" s="171"/>
      <c r="I19" s="168"/>
      <c r="J19" s="168"/>
      <c r="K19" s="168"/>
      <c r="L19" s="167"/>
      <c r="N19" s="97" t="s">
        <v>301</v>
      </c>
      <c r="O19" s="95"/>
      <c r="P19" s="95"/>
    </row>
    <row r="20" spans="2:42" ht="18" customHeight="1" x14ac:dyDescent="0.3">
      <c r="B20" s="165">
        <v>36221</v>
      </c>
      <c r="C20" s="165">
        <v>36700</v>
      </c>
      <c r="D20" s="166" t="s">
        <v>243</v>
      </c>
      <c r="E20" s="168">
        <v>1</v>
      </c>
      <c r="F20" s="168">
        <v>3</v>
      </c>
      <c r="G20" s="168">
        <v>22</v>
      </c>
      <c r="H20" s="171">
        <v>1</v>
      </c>
      <c r="I20" s="168">
        <v>1</v>
      </c>
      <c r="J20" s="168">
        <v>3</v>
      </c>
      <c r="K20" s="168">
        <v>22</v>
      </c>
      <c r="L20" s="167"/>
      <c r="M20" s="109" t="s">
        <v>110</v>
      </c>
      <c r="N20" s="94" t="s">
        <v>235</v>
      </c>
    </row>
    <row r="21" spans="2:42" ht="18" customHeight="1" x14ac:dyDescent="0.3">
      <c r="B21" s="165">
        <v>36759</v>
      </c>
      <c r="C21" s="165">
        <v>36819</v>
      </c>
      <c r="D21" s="166" t="s">
        <v>241</v>
      </c>
      <c r="E21" s="168">
        <v>0</v>
      </c>
      <c r="F21" s="168">
        <v>2</v>
      </c>
      <c r="G21" s="168">
        <v>0</v>
      </c>
      <c r="H21" s="171">
        <v>0.8</v>
      </c>
      <c r="I21" s="168">
        <v>0</v>
      </c>
      <c r="J21" s="168">
        <v>1</v>
      </c>
      <c r="K21" s="168">
        <v>18</v>
      </c>
      <c r="L21" s="167"/>
      <c r="M21" s="109" t="s">
        <v>146</v>
      </c>
      <c r="N21" s="94" t="s">
        <v>236</v>
      </c>
    </row>
    <row r="22" spans="2:42" ht="18" customHeight="1" x14ac:dyDescent="0.3">
      <c r="B22" s="165">
        <v>36820</v>
      </c>
      <c r="C22" s="165">
        <v>36850</v>
      </c>
      <c r="D22" s="166" t="s">
        <v>249</v>
      </c>
      <c r="E22" s="168">
        <v>0</v>
      </c>
      <c r="F22" s="168">
        <v>1</v>
      </c>
      <c r="G22" s="168">
        <v>0</v>
      </c>
      <c r="H22" s="171">
        <v>1</v>
      </c>
      <c r="I22" s="168">
        <v>0</v>
      </c>
      <c r="J22" s="168">
        <v>1</v>
      </c>
      <c r="K22" s="168">
        <v>0</v>
      </c>
      <c r="L22" s="167"/>
      <c r="M22" s="109" t="s">
        <v>146</v>
      </c>
      <c r="N22" s="94" t="s">
        <v>237</v>
      </c>
    </row>
    <row r="23" spans="2:42" ht="18" customHeight="1" x14ac:dyDescent="0.3">
      <c r="B23" s="165">
        <v>36851</v>
      </c>
      <c r="C23" s="165">
        <v>36880</v>
      </c>
      <c r="D23" s="166" t="s">
        <v>242</v>
      </c>
      <c r="E23" s="168">
        <v>0</v>
      </c>
      <c r="F23" s="168">
        <v>1</v>
      </c>
      <c r="G23" s="168">
        <v>0</v>
      </c>
      <c r="H23" s="171">
        <v>0.5</v>
      </c>
      <c r="I23" s="168">
        <v>0</v>
      </c>
      <c r="J23" s="168">
        <v>0</v>
      </c>
      <c r="K23" s="168">
        <v>15</v>
      </c>
      <c r="L23" s="167"/>
      <c r="M23" s="109" t="s">
        <v>146</v>
      </c>
      <c r="N23" s="94" t="s">
        <v>342</v>
      </c>
    </row>
    <row r="24" spans="2:42" ht="18" customHeight="1" x14ac:dyDescent="0.3">
      <c r="B24" s="165"/>
      <c r="C24" s="165"/>
      <c r="D24" s="166"/>
      <c r="E24" s="168" t="s">
        <v>251</v>
      </c>
      <c r="F24" s="168" t="s">
        <v>251</v>
      </c>
      <c r="G24" s="168" t="s">
        <v>251</v>
      </c>
      <c r="H24" s="171"/>
      <c r="I24" s="168" t="s">
        <v>251</v>
      </c>
      <c r="J24" s="168" t="s">
        <v>251</v>
      </c>
      <c r="K24" s="168" t="s">
        <v>251</v>
      </c>
      <c r="L24" s="167"/>
      <c r="O24" s="95"/>
      <c r="P24" s="95"/>
    </row>
    <row r="25" spans="2:42" s="130" customFormat="1" ht="18" customHeight="1" x14ac:dyDescent="0.3">
      <c r="B25" s="165"/>
      <c r="C25" s="165"/>
      <c r="D25" s="166"/>
      <c r="E25" s="168" t="s">
        <v>251</v>
      </c>
      <c r="F25" s="168" t="s">
        <v>251</v>
      </c>
      <c r="G25" s="168" t="s">
        <v>251</v>
      </c>
      <c r="H25" s="171"/>
      <c r="I25" s="168" t="s">
        <v>251</v>
      </c>
      <c r="J25" s="168" t="s">
        <v>251</v>
      </c>
      <c r="K25" s="168" t="s">
        <v>251</v>
      </c>
      <c r="L25" s="167"/>
      <c r="M25" s="109"/>
      <c r="N25" s="97" t="s">
        <v>340</v>
      </c>
      <c r="O25" s="95"/>
      <c r="P25" s="95"/>
      <c r="Q25" s="96"/>
      <c r="R25" s="96"/>
      <c r="S25" s="110"/>
      <c r="T25" s="128"/>
      <c r="U25" s="129"/>
      <c r="V25" s="129"/>
      <c r="W25" s="129"/>
      <c r="X25" s="129"/>
      <c r="Y25" s="129"/>
      <c r="Z25" s="129"/>
      <c r="AA25" s="129"/>
      <c r="AB25" s="129"/>
      <c r="AC25" s="129"/>
      <c r="AD25" s="129"/>
      <c r="AE25" s="129"/>
      <c r="AF25" s="129"/>
      <c r="AG25" s="129"/>
      <c r="AH25" s="129"/>
      <c r="AI25" s="129"/>
      <c r="AJ25" s="129"/>
      <c r="AK25" s="129"/>
      <c r="AL25" s="129"/>
      <c r="AM25" s="129"/>
      <c r="AN25" s="129"/>
      <c r="AO25" s="129"/>
      <c r="AP25" s="129"/>
    </row>
    <row r="26" spans="2:42" ht="18" customHeight="1" x14ac:dyDescent="0.3">
      <c r="B26" s="165">
        <v>37124</v>
      </c>
      <c r="C26" s="165">
        <v>37245</v>
      </c>
      <c r="D26" s="166" t="s">
        <v>247</v>
      </c>
      <c r="E26" s="168">
        <v>0</v>
      </c>
      <c r="F26" s="168">
        <v>4</v>
      </c>
      <c r="G26" s="168">
        <v>0</v>
      </c>
      <c r="H26" s="171" t="s">
        <v>240</v>
      </c>
      <c r="I26" s="168">
        <v>0</v>
      </c>
      <c r="J26" s="168">
        <v>2</v>
      </c>
      <c r="K26" s="168">
        <v>0</v>
      </c>
      <c r="L26" s="167"/>
      <c r="M26" s="109" t="s">
        <v>110</v>
      </c>
      <c r="N26" s="94" t="s">
        <v>341</v>
      </c>
    </row>
    <row r="27" spans="2:42" ht="18" customHeight="1" x14ac:dyDescent="0.3">
      <c r="B27" s="165">
        <v>36981</v>
      </c>
      <c r="C27" s="165">
        <v>37072</v>
      </c>
      <c r="D27" s="166" t="s">
        <v>246</v>
      </c>
      <c r="E27" s="168">
        <v>0</v>
      </c>
      <c r="F27" s="168">
        <v>3</v>
      </c>
      <c r="G27" s="168">
        <v>0</v>
      </c>
      <c r="H27" s="171">
        <v>0.3</v>
      </c>
      <c r="I27" s="168">
        <v>0</v>
      </c>
      <c r="J27" s="168">
        <v>0</v>
      </c>
      <c r="K27" s="168">
        <v>27</v>
      </c>
      <c r="L27" s="167"/>
      <c r="M27" s="109" t="s">
        <v>110</v>
      </c>
      <c r="N27" s="94" t="s">
        <v>238</v>
      </c>
      <c r="O27" s="95"/>
      <c r="P27" s="95"/>
    </row>
    <row r="28" spans="2:42" ht="18" customHeight="1" x14ac:dyDescent="0.3">
      <c r="B28" s="165">
        <v>38415</v>
      </c>
      <c r="C28" s="165">
        <v>38493</v>
      </c>
      <c r="D28" s="166" t="s">
        <v>246</v>
      </c>
      <c r="E28" s="168">
        <v>0</v>
      </c>
      <c r="F28" s="168">
        <v>2</v>
      </c>
      <c r="G28" s="168">
        <v>18</v>
      </c>
      <c r="H28" s="171" t="s">
        <v>250</v>
      </c>
      <c r="I28" s="168">
        <v>0</v>
      </c>
      <c r="J28" s="168">
        <v>0</v>
      </c>
      <c r="K28" s="168">
        <v>14</v>
      </c>
      <c r="L28" s="167"/>
      <c r="M28" s="109" t="s">
        <v>110</v>
      </c>
      <c r="N28" s="94" t="s">
        <v>309</v>
      </c>
      <c r="O28" s="95"/>
      <c r="P28" s="95"/>
    </row>
    <row r="29" spans="2:42" ht="18" customHeight="1" x14ac:dyDescent="0.3">
      <c r="B29" s="165">
        <v>38778</v>
      </c>
      <c r="C29" s="165">
        <v>38800</v>
      </c>
      <c r="D29" s="166" t="s">
        <v>248</v>
      </c>
      <c r="E29" s="168">
        <v>0</v>
      </c>
      <c r="F29" s="168">
        <v>0</v>
      </c>
      <c r="G29" s="168">
        <v>23</v>
      </c>
      <c r="H29" s="171" t="s">
        <v>244</v>
      </c>
      <c r="I29" s="168">
        <v>0</v>
      </c>
      <c r="J29" s="168">
        <v>0</v>
      </c>
      <c r="K29" s="168">
        <v>7</v>
      </c>
      <c r="L29" s="167"/>
      <c r="M29" s="109" t="s">
        <v>110</v>
      </c>
      <c r="N29" s="94" t="s">
        <v>310</v>
      </c>
      <c r="O29" s="95"/>
      <c r="P29" s="95"/>
    </row>
    <row r="30" spans="2:42" ht="18" customHeight="1" x14ac:dyDescent="0.3">
      <c r="B30" s="165"/>
      <c r="C30" s="165"/>
      <c r="D30" s="166"/>
      <c r="E30" s="168">
        <v>0</v>
      </c>
      <c r="F30" s="168">
        <v>0</v>
      </c>
      <c r="G30" s="168">
        <v>0</v>
      </c>
      <c r="H30" s="171"/>
      <c r="I30" s="168">
        <v>0</v>
      </c>
      <c r="J30" s="168">
        <v>0</v>
      </c>
      <c r="K30" s="168">
        <v>0</v>
      </c>
      <c r="L30" s="167"/>
      <c r="N30" s="94" t="s">
        <v>260</v>
      </c>
    </row>
    <row r="31" spans="2:42" ht="18" customHeight="1" x14ac:dyDescent="0.3">
      <c r="B31" s="131"/>
      <c r="C31" s="131"/>
      <c r="D31" s="120"/>
      <c r="E31" s="163">
        <v>0</v>
      </c>
      <c r="F31" s="163">
        <v>0</v>
      </c>
      <c r="G31" s="163">
        <v>0</v>
      </c>
      <c r="H31" s="133"/>
      <c r="I31" s="132">
        <v>0</v>
      </c>
      <c r="J31" s="132">
        <v>0</v>
      </c>
      <c r="K31" s="132">
        <v>0</v>
      </c>
      <c r="L31" s="134"/>
    </row>
    <row r="32" spans="2:42" ht="18" customHeight="1" x14ac:dyDescent="0.3">
      <c r="B32" s="131"/>
      <c r="C32" s="131"/>
      <c r="D32" s="120"/>
      <c r="E32" s="163">
        <v>0</v>
      </c>
      <c r="F32" s="163">
        <v>0</v>
      </c>
      <c r="G32" s="163">
        <v>0</v>
      </c>
      <c r="H32" s="133"/>
      <c r="I32" s="132">
        <v>0</v>
      </c>
      <c r="J32" s="132">
        <v>0</v>
      </c>
      <c r="K32" s="132">
        <v>0</v>
      </c>
      <c r="L32" s="134"/>
    </row>
    <row r="33" spans="2:42" ht="18" customHeight="1" x14ac:dyDescent="0.3">
      <c r="B33" s="131"/>
      <c r="C33" s="131"/>
      <c r="D33" s="120"/>
      <c r="E33" s="163">
        <v>0</v>
      </c>
      <c r="F33" s="163">
        <v>0</v>
      </c>
      <c r="G33" s="163">
        <v>0</v>
      </c>
      <c r="H33" s="133"/>
      <c r="I33" s="132">
        <v>0</v>
      </c>
      <c r="J33" s="132">
        <v>0</v>
      </c>
      <c r="K33" s="132">
        <v>0</v>
      </c>
      <c r="L33" s="134"/>
    </row>
    <row r="34" spans="2:42" ht="18" customHeight="1" x14ac:dyDescent="0.3">
      <c r="B34" s="131"/>
      <c r="C34" s="131"/>
      <c r="D34" s="120"/>
      <c r="E34" s="163">
        <v>0</v>
      </c>
      <c r="F34" s="163">
        <v>0</v>
      </c>
      <c r="G34" s="163">
        <v>0</v>
      </c>
      <c r="H34" s="133"/>
      <c r="I34" s="132">
        <v>0</v>
      </c>
      <c r="J34" s="132">
        <v>0</v>
      </c>
      <c r="K34" s="132">
        <v>0</v>
      </c>
      <c r="L34" s="134"/>
    </row>
    <row r="35" spans="2:42" ht="18" customHeight="1" x14ac:dyDescent="0.3">
      <c r="B35" s="131"/>
      <c r="C35" s="131"/>
      <c r="D35" s="120"/>
      <c r="E35" s="163">
        <v>0</v>
      </c>
      <c r="F35" s="163">
        <v>0</v>
      </c>
      <c r="G35" s="163">
        <v>0</v>
      </c>
      <c r="H35" s="133"/>
      <c r="I35" s="132">
        <v>0</v>
      </c>
      <c r="J35" s="132">
        <v>0</v>
      </c>
      <c r="K35" s="132">
        <v>0</v>
      </c>
      <c r="L35" s="134"/>
    </row>
    <row r="36" spans="2:42" ht="18" customHeight="1" x14ac:dyDescent="0.3">
      <c r="B36" s="131"/>
      <c r="C36" s="131"/>
      <c r="D36" s="120"/>
      <c r="E36" s="132">
        <v>0</v>
      </c>
      <c r="F36" s="132">
        <v>0</v>
      </c>
      <c r="G36" s="132">
        <v>0</v>
      </c>
      <c r="H36" s="133"/>
      <c r="I36" s="132">
        <v>0</v>
      </c>
      <c r="J36" s="132">
        <v>0</v>
      </c>
      <c r="K36" s="132">
        <v>0</v>
      </c>
      <c r="L36" s="134"/>
    </row>
    <row r="37" spans="2:42" ht="18" customHeight="1" x14ac:dyDescent="0.3">
      <c r="B37" s="131"/>
      <c r="C37" s="131"/>
      <c r="D37" s="120"/>
      <c r="E37" s="132">
        <v>0</v>
      </c>
      <c r="F37" s="132">
        <v>0</v>
      </c>
      <c r="G37" s="132">
        <v>0</v>
      </c>
      <c r="H37" s="133"/>
      <c r="I37" s="132">
        <v>0</v>
      </c>
      <c r="J37" s="132">
        <v>0</v>
      </c>
      <c r="K37" s="132">
        <v>0</v>
      </c>
      <c r="L37" s="134"/>
    </row>
    <row r="38" spans="2:42" s="127" customFormat="1" ht="18" customHeight="1" x14ac:dyDescent="0.3">
      <c r="B38" s="131"/>
      <c r="C38" s="131"/>
      <c r="D38" s="120"/>
      <c r="E38" s="132">
        <v>0</v>
      </c>
      <c r="F38" s="132">
        <v>0</v>
      </c>
      <c r="G38" s="132">
        <v>0</v>
      </c>
      <c r="H38" s="133"/>
      <c r="I38" s="132">
        <v>0</v>
      </c>
      <c r="J38" s="132">
        <v>0</v>
      </c>
      <c r="K38" s="132">
        <v>0</v>
      </c>
      <c r="L38" s="134"/>
      <c r="M38" s="109"/>
      <c r="N38" s="135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10"/>
      <c r="AE38" s="110"/>
      <c r="AF38" s="110"/>
      <c r="AG38" s="110"/>
      <c r="AH38" s="110"/>
      <c r="AI38" s="110"/>
      <c r="AJ38" s="110"/>
      <c r="AK38" s="110"/>
      <c r="AL38" s="110"/>
      <c r="AM38" s="110"/>
      <c r="AN38" s="110"/>
      <c r="AO38" s="110"/>
      <c r="AP38" s="110"/>
    </row>
    <row r="39" spans="2:42" s="127" customFormat="1" ht="18" customHeight="1" x14ac:dyDescent="0.3">
      <c r="B39" s="131"/>
      <c r="C39" s="131"/>
      <c r="D39" s="120"/>
      <c r="E39" s="132">
        <v>0</v>
      </c>
      <c r="F39" s="132">
        <v>0</v>
      </c>
      <c r="G39" s="132">
        <v>0</v>
      </c>
      <c r="H39" s="133"/>
      <c r="I39" s="132">
        <v>0</v>
      </c>
      <c r="J39" s="132">
        <v>0</v>
      </c>
      <c r="K39" s="132">
        <v>0</v>
      </c>
      <c r="L39" s="134"/>
      <c r="M39" s="109"/>
      <c r="N39" s="135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  <c r="AA39" s="110"/>
      <c r="AB39" s="110"/>
      <c r="AC39" s="110"/>
      <c r="AD39" s="110"/>
      <c r="AE39" s="110"/>
      <c r="AF39" s="110"/>
      <c r="AG39" s="110"/>
      <c r="AH39" s="110"/>
      <c r="AI39" s="110"/>
      <c r="AJ39" s="110"/>
      <c r="AK39" s="110"/>
      <c r="AL39" s="110"/>
      <c r="AM39" s="110"/>
      <c r="AN39" s="110"/>
      <c r="AO39" s="110"/>
      <c r="AP39" s="110"/>
    </row>
    <row r="40" spans="2:42" s="127" customFormat="1" ht="18" customHeight="1" x14ac:dyDescent="0.3">
      <c r="B40" s="131"/>
      <c r="C40" s="131"/>
      <c r="D40" s="120"/>
      <c r="E40" s="132">
        <v>0</v>
      </c>
      <c r="F40" s="132">
        <v>0</v>
      </c>
      <c r="G40" s="132">
        <v>0</v>
      </c>
      <c r="H40" s="133"/>
      <c r="I40" s="132">
        <v>0</v>
      </c>
      <c r="J40" s="132">
        <v>0</v>
      </c>
      <c r="K40" s="132">
        <v>0</v>
      </c>
      <c r="L40" s="134"/>
      <c r="M40" s="109"/>
      <c r="N40" s="135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10"/>
      <c r="AI40" s="110"/>
      <c r="AJ40" s="110"/>
      <c r="AK40" s="110"/>
      <c r="AL40" s="110"/>
      <c r="AM40" s="110"/>
      <c r="AN40" s="110"/>
      <c r="AO40" s="110"/>
      <c r="AP40" s="110"/>
    </row>
    <row r="41" spans="2:42" s="127" customFormat="1" ht="18" customHeight="1" x14ac:dyDescent="0.3">
      <c r="B41" s="131"/>
      <c r="C41" s="131"/>
      <c r="D41" s="120"/>
      <c r="E41" s="132">
        <v>0</v>
      </c>
      <c r="F41" s="132">
        <v>0</v>
      </c>
      <c r="G41" s="132">
        <v>0</v>
      </c>
      <c r="H41" s="133"/>
      <c r="I41" s="132">
        <v>0</v>
      </c>
      <c r="J41" s="132">
        <v>0</v>
      </c>
      <c r="K41" s="132">
        <v>0</v>
      </c>
      <c r="L41" s="134"/>
      <c r="M41" s="109"/>
      <c r="N41" s="135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10"/>
      <c r="AI41" s="110"/>
      <c r="AJ41" s="110"/>
      <c r="AK41" s="110"/>
      <c r="AL41" s="110"/>
      <c r="AM41" s="110"/>
      <c r="AN41" s="110"/>
      <c r="AO41" s="110"/>
      <c r="AP41" s="110"/>
    </row>
    <row r="42" spans="2:42" s="127" customFormat="1" ht="18" customHeight="1" x14ac:dyDescent="0.3">
      <c r="B42" s="131"/>
      <c r="C42" s="131"/>
      <c r="D42" s="120"/>
      <c r="E42" s="132">
        <v>0</v>
      </c>
      <c r="F42" s="132">
        <v>0</v>
      </c>
      <c r="G42" s="132">
        <v>0</v>
      </c>
      <c r="H42" s="133"/>
      <c r="I42" s="132">
        <v>0</v>
      </c>
      <c r="J42" s="132">
        <v>0</v>
      </c>
      <c r="K42" s="132">
        <v>0</v>
      </c>
      <c r="L42" s="134"/>
      <c r="M42" s="109"/>
      <c r="N42" s="135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10"/>
      <c r="AI42" s="110"/>
      <c r="AJ42" s="110"/>
      <c r="AK42" s="110"/>
      <c r="AL42" s="110"/>
      <c r="AM42" s="110"/>
      <c r="AN42" s="110"/>
      <c r="AO42" s="110"/>
      <c r="AP42" s="110"/>
    </row>
    <row r="43" spans="2:42" s="127" customFormat="1" ht="18" customHeight="1" x14ac:dyDescent="0.3">
      <c r="B43" s="131"/>
      <c r="C43" s="131"/>
      <c r="D43" s="120"/>
      <c r="E43" s="132">
        <v>0</v>
      </c>
      <c r="F43" s="132">
        <v>0</v>
      </c>
      <c r="G43" s="132">
        <v>0</v>
      </c>
      <c r="H43" s="133"/>
      <c r="I43" s="132">
        <v>0</v>
      </c>
      <c r="J43" s="132">
        <v>0</v>
      </c>
      <c r="K43" s="132">
        <v>0</v>
      </c>
      <c r="L43" s="134"/>
      <c r="M43" s="109"/>
      <c r="N43" s="135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10"/>
      <c r="AI43" s="110"/>
      <c r="AJ43" s="110"/>
      <c r="AK43" s="110"/>
      <c r="AL43" s="110"/>
      <c r="AM43" s="110"/>
      <c r="AN43" s="110"/>
      <c r="AO43" s="110"/>
      <c r="AP43" s="110"/>
    </row>
    <row r="44" spans="2:42" s="127" customFormat="1" ht="18" customHeight="1" x14ac:dyDescent="0.3">
      <c r="B44" s="131"/>
      <c r="C44" s="131"/>
      <c r="D44" s="120"/>
      <c r="E44" s="132">
        <v>0</v>
      </c>
      <c r="F44" s="132">
        <v>0</v>
      </c>
      <c r="G44" s="132">
        <v>0</v>
      </c>
      <c r="H44" s="133"/>
      <c r="I44" s="132">
        <v>0</v>
      </c>
      <c r="J44" s="132">
        <v>0</v>
      </c>
      <c r="K44" s="132">
        <v>0</v>
      </c>
      <c r="L44" s="134"/>
      <c r="M44" s="109"/>
      <c r="N44" s="135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110"/>
      <c r="AI44" s="110"/>
      <c r="AJ44" s="110"/>
      <c r="AK44" s="110"/>
      <c r="AL44" s="110"/>
      <c r="AM44" s="110"/>
      <c r="AN44" s="110"/>
      <c r="AO44" s="110"/>
      <c r="AP44" s="110"/>
    </row>
    <row r="45" spans="2:42" s="127" customFormat="1" ht="18" customHeight="1" x14ac:dyDescent="0.3">
      <c r="B45" s="131"/>
      <c r="C45" s="131"/>
      <c r="D45" s="120"/>
      <c r="E45" s="132">
        <v>0</v>
      </c>
      <c r="F45" s="132">
        <v>0</v>
      </c>
      <c r="G45" s="132">
        <v>0</v>
      </c>
      <c r="H45" s="133"/>
      <c r="I45" s="132">
        <v>0</v>
      </c>
      <c r="J45" s="132">
        <v>0</v>
      </c>
      <c r="K45" s="132">
        <v>0</v>
      </c>
      <c r="L45" s="134"/>
      <c r="M45" s="109"/>
      <c r="N45" s="135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110"/>
      <c r="AI45" s="110"/>
      <c r="AJ45" s="110"/>
      <c r="AK45" s="110"/>
      <c r="AL45" s="110"/>
      <c r="AM45" s="110"/>
      <c r="AN45" s="110"/>
      <c r="AO45" s="110"/>
      <c r="AP45" s="110"/>
    </row>
    <row r="46" spans="2:42" s="127" customFormat="1" ht="18" customHeight="1" x14ac:dyDescent="0.3">
      <c r="B46" s="131"/>
      <c r="C46" s="131"/>
      <c r="D46" s="120"/>
      <c r="E46" s="132">
        <v>0</v>
      </c>
      <c r="F46" s="132">
        <v>0</v>
      </c>
      <c r="G46" s="132">
        <v>0</v>
      </c>
      <c r="H46" s="133"/>
      <c r="I46" s="132">
        <v>0</v>
      </c>
      <c r="J46" s="132">
        <v>0</v>
      </c>
      <c r="K46" s="132">
        <v>0</v>
      </c>
      <c r="L46" s="134"/>
      <c r="M46" s="109"/>
      <c r="N46" s="135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0"/>
      <c r="AB46" s="110"/>
      <c r="AC46" s="110"/>
      <c r="AD46" s="110"/>
      <c r="AE46" s="110"/>
      <c r="AF46" s="110"/>
      <c r="AG46" s="110"/>
      <c r="AH46" s="110"/>
      <c r="AI46" s="110"/>
      <c r="AJ46" s="110"/>
      <c r="AK46" s="110"/>
      <c r="AL46" s="110"/>
      <c r="AM46" s="110"/>
      <c r="AN46" s="110"/>
      <c r="AO46" s="110"/>
      <c r="AP46" s="110"/>
    </row>
    <row r="47" spans="2:42" s="127" customFormat="1" ht="18" customHeight="1" x14ac:dyDescent="0.3">
      <c r="B47" s="131"/>
      <c r="C47" s="131"/>
      <c r="D47" s="120"/>
      <c r="E47" s="132">
        <v>0</v>
      </c>
      <c r="F47" s="132">
        <v>0</v>
      </c>
      <c r="G47" s="132">
        <v>0</v>
      </c>
      <c r="H47" s="133"/>
      <c r="I47" s="132">
        <v>0</v>
      </c>
      <c r="J47" s="132">
        <v>0</v>
      </c>
      <c r="K47" s="132">
        <v>0</v>
      </c>
      <c r="L47" s="134"/>
      <c r="M47" s="109"/>
      <c r="N47" s="135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  <c r="AA47" s="110"/>
      <c r="AB47" s="110"/>
      <c r="AC47" s="110"/>
      <c r="AD47" s="110"/>
      <c r="AE47" s="110"/>
      <c r="AF47" s="110"/>
      <c r="AG47" s="110"/>
      <c r="AH47" s="110"/>
      <c r="AI47" s="110"/>
      <c r="AJ47" s="110"/>
      <c r="AK47" s="110"/>
      <c r="AL47" s="110"/>
      <c r="AM47" s="110"/>
      <c r="AN47" s="110"/>
      <c r="AO47" s="110"/>
      <c r="AP47" s="110"/>
    </row>
    <row r="48" spans="2:42" s="127" customFormat="1" ht="18" customHeight="1" x14ac:dyDescent="0.3">
      <c r="B48" s="131"/>
      <c r="C48" s="131"/>
      <c r="D48" s="120"/>
      <c r="E48" s="132">
        <v>0</v>
      </c>
      <c r="F48" s="132">
        <v>0</v>
      </c>
      <c r="G48" s="132">
        <v>0</v>
      </c>
      <c r="H48" s="133"/>
      <c r="I48" s="132">
        <v>0</v>
      </c>
      <c r="J48" s="132">
        <v>0</v>
      </c>
      <c r="K48" s="132">
        <v>0</v>
      </c>
      <c r="L48" s="134"/>
      <c r="M48" s="109"/>
      <c r="N48" s="135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0"/>
      <c r="AB48" s="110"/>
      <c r="AC48" s="110"/>
      <c r="AD48" s="110"/>
      <c r="AE48" s="110"/>
      <c r="AF48" s="110"/>
      <c r="AG48" s="110"/>
      <c r="AH48" s="110"/>
      <c r="AI48" s="110"/>
      <c r="AJ48" s="110"/>
      <c r="AK48" s="110"/>
      <c r="AL48" s="110"/>
      <c r="AM48" s="110"/>
      <c r="AN48" s="110"/>
      <c r="AO48" s="110"/>
      <c r="AP48" s="110"/>
    </row>
    <row r="49" spans="2:42" s="127" customFormat="1" ht="18" customHeight="1" x14ac:dyDescent="0.3">
      <c r="B49" s="131"/>
      <c r="C49" s="131"/>
      <c r="D49" s="120"/>
      <c r="E49" s="132">
        <v>0</v>
      </c>
      <c r="F49" s="132">
        <v>0</v>
      </c>
      <c r="G49" s="132">
        <v>0</v>
      </c>
      <c r="H49" s="133"/>
      <c r="I49" s="132">
        <v>0</v>
      </c>
      <c r="J49" s="132">
        <v>0</v>
      </c>
      <c r="K49" s="132">
        <v>0</v>
      </c>
      <c r="L49" s="134"/>
      <c r="M49" s="109"/>
      <c r="N49" s="135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0"/>
      <c r="AI49" s="110"/>
      <c r="AJ49" s="110"/>
      <c r="AK49" s="110"/>
      <c r="AL49" s="110"/>
      <c r="AM49" s="110"/>
      <c r="AN49" s="110"/>
      <c r="AO49" s="110"/>
      <c r="AP49" s="110"/>
    </row>
    <row r="50" spans="2:42" s="127" customFormat="1" ht="18" customHeight="1" x14ac:dyDescent="0.3">
      <c r="B50" s="131"/>
      <c r="C50" s="131"/>
      <c r="D50" s="120"/>
      <c r="E50" s="132">
        <v>0</v>
      </c>
      <c r="F50" s="132">
        <v>0</v>
      </c>
      <c r="G50" s="132">
        <v>0</v>
      </c>
      <c r="H50" s="133"/>
      <c r="I50" s="132">
        <v>0</v>
      </c>
      <c r="J50" s="132">
        <v>0</v>
      </c>
      <c r="K50" s="132">
        <v>0</v>
      </c>
      <c r="L50" s="134"/>
      <c r="M50" s="109"/>
      <c r="N50" s="135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  <c r="AP50" s="110"/>
    </row>
    <row r="51" spans="2:42" s="127" customFormat="1" ht="18" customHeight="1" x14ac:dyDescent="0.3">
      <c r="B51" s="131"/>
      <c r="C51" s="131"/>
      <c r="D51" s="120"/>
      <c r="E51" s="132">
        <v>0</v>
      </c>
      <c r="F51" s="132">
        <v>0</v>
      </c>
      <c r="G51" s="132">
        <v>0</v>
      </c>
      <c r="H51" s="133"/>
      <c r="I51" s="132">
        <v>0</v>
      </c>
      <c r="J51" s="132">
        <v>0</v>
      </c>
      <c r="K51" s="132">
        <v>0</v>
      </c>
      <c r="L51" s="134"/>
      <c r="M51" s="109"/>
      <c r="N51" s="135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</row>
    <row r="52" spans="2:42" s="127" customFormat="1" ht="18" customHeight="1" x14ac:dyDescent="0.3">
      <c r="B52" s="131"/>
      <c r="C52" s="131"/>
      <c r="D52" s="120"/>
      <c r="E52" s="132">
        <v>0</v>
      </c>
      <c r="F52" s="132">
        <v>0</v>
      </c>
      <c r="G52" s="132">
        <v>0</v>
      </c>
      <c r="H52" s="133"/>
      <c r="I52" s="132">
        <v>0</v>
      </c>
      <c r="J52" s="132">
        <v>0</v>
      </c>
      <c r="K52" s="132">
        <v>0</v>
      </c>
      <c r="L52" s="134"/>
      <c r="M52" s="109"/>
      <c r="N52" s="135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</row>
    <row r="53" spans="2:42" s="127" customFormat="1" ht="18" customHeight="1" x14ac:dyDescent="0.3">
      <c r="B53" s="131"/>
      <c r="C53" s="131"/>
      <c r="D53" s="120"/>
      <c r="E53" s="132">
        <v>0</v>
      </c>
      <c r="F53" s="132">
        <v>0</v>
      </c>
      <c r="G53" s="132">
        <v>0</v>
      </c>
      <c r="H53" s="133"/>
      <c r="I53" s="132">
        <v>0</v>
      </c>
      <c r="J53" s="132">
        <v>0</v>
      </c>
      <c r="K53" s="132">
        <v>0</v>
      </c>
      <c r="L53" s="134"/>
      <c r="M53" s="109"/>
      <c r="N53" s="135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</row>
    <row r="54" spans="2:42" s="127" customFormat="1" ht="18" customHeight="1" x14ac:dyDescent="0.3">
      <c r="B54" s="131"/>
      <c r="C54" s="131"/>
      <c r="D54" s="120"/>
      <c r="E54" s="132">
        <v>0</v>
      </c>
      <c r="F54" s="132">
        <v>0</v>
      </c>
      <c r="G54" s="132">
        <v>0</v>
      </c>
      <c r="H54" s="133"/>
      <c r="I54" s="132">
        <v>0</v>
      </c>
      <c r="J54" s="132">
        <v>0</v>
      </c>
      <c r="K54" s="132">
        <v>0</v>
      </c>
      <c r="L54" s="134"/>
      <c r="M54" s="109"/>
      <c r="N54" s="135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110"/>
      <c r="AJ54" s="110"/>
      <c r="AK54" s="110"/>
      <c r="AL54" s="110"/>
      <c r="AM54" s="110"/>
      <c r="AN54" s="110"/>
      <c r="AO54" s="110"/>
      <c r="AP54" s="110"/>
    </row>
    <row r="55" spans="2:42" s="127" customFormat="1" ht="18" customHeight="1" x14ac:dyDescent="0.3">
      <c r="B55" s="131"/>
      <c r="C55" s="131"/>
      <c r="D55" s="120"/>
      <c r="E55" s="132">
        <v>0</v>
      </c>
      <c r="F55" s="132">
        <v>0</v>
      </c>
      <c r="G55" s="132">
        <v>0</v>
      </c>
      <c r="H55" s="133"/>
      <c r="I55" s="132">
        <v>0</v>
      </c>
      <c r="J55" s="132">
        <v>0</v>
      </c>
      <c r="K55" s="132">
        <v>0</v>
      </c>
      <c r="L55" s="134"/>
      <c r="M55" s="109"/>
      <c r="N55" s="135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110"/>
      <c r="AJ55" s="110"/>
      <c r="AK55" s="110"/>
      <c r="AL55" s="110"/>
      <c r="AM55" s="110"/>
      <c r="AN55" s="110"/>
      <c r="AO55" s="110"/>
      <c r="AP55" s="110"/>
    </row>
    <row r="56" spans="2:42" s="127" customFormat="1" ht="18" customHeight="1" x14ac:dyDescent="0.3">
      <c r="B56" s="131"/>
      <c r="C56" s="131"/>
      <c r="D56" s="120"/>
      <c r="E56" s="132">
        <v>0</v>
      </c>
      <c r="F56" s="132">
        <v>0</v>
      </c>
      <c r="G56" s="132">
        <v>0</v>
      </c>
      <c r="H56" s="133"/>
      <c r="I56" s="132">
        <v>0</v>
      </c>
      <c r="J56" s="132">
        <v>0</v>
      </c>
      <c r="K56" s="132">
        <v>0</v>
      </c>
      <c r="L56" s="134"/>
      <c r="M56" s="109"/>
      <c r="N56" s="135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  <c r="AO56" s="110"/>
      <c r="AP56" s="110"/>
    </row>
    <row r="57" spans="2:42" s="127" customFormat="1" ht="18" customHeight="1" x14ac:dyDescent="0.3">
      <c r="B57" s="131"/>
      <c r="C57" s="131"/>
      <c r="D57" s="120"/>
      <c r="E57" s="132">
        <v>0</v>
      </c>
      <c r="F57" s="132">
        <v>0</v>
      </c>
      <c r="G57" s="132">
        <v>0</v>
      </c>
      <c r="H57" s="133"/>
      <c r="I57" s="132">
        <v>0</v>
      </c>
      <c r="J57" s="132">
        <v>0</v>
      </c>
      <c r="K57" s="132">
        <v>0</v>
      </c>
      <c r="L57" s="134"/>
      <c r="M57" s="109"/>
      <c r="N57" s="135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110"/>
      <c r="AI57" s="110"/>
      <c r="AJ57" s="110"/>
      <c r="AK57" s="110"/>
      <c r="AL57" s="110"/>
      <c r="AM57" s="110"/>
      <c r="AN57" s="110"/>
      <c r="AO57" s="110"/>
      <c r="AP57" s="110"/>
    </row>
    <row r="58" spans="2:42" s="127" customFormat="1" ht="18" customHeight="1" x14ac:dyDescent="0.3">
      <c r="B58" s="131"/>
      <c r="C58" s="131"/>
      <c r="D58" s="120"/>
      <c r="E58" s="132">
        <v>0</v>
      </c>
      <c r="F58" s="132">
        <v>0</v>
      </c>
      <c r="G58" s="132">
        <v>0</v>
      </c>
      <c r="H58" s="133"/>
      <c r="I58" s="132">
        <v>0</v>
      </c>
      <c r="J58" s="132">
        <v>0</v>
      </c>
      <c r="K58" s="132">
        <v>0</v>
      </c>
      <c r="L58" s="134"/>
      <c r="M58" s="109"/>
      <c r="N58" s="135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0"/>
      <c r="AO58" s="110"/>
      <c r="AP58" s="110"/>
    </row>
    <row r="59" spans="2:42" s="127" customFormat="1" ht="18" customHeight="1" x14ac:dyDescent="0.3">
      <c r="B59" s="131"/>
      <c r="C59" s="131"/>
      <c r="D59" s="120"/>
      <c r="E59" s="132">
        <v>0</v>
      </c>
      <c r="F59" s="132">
        <v>0</v>
      </c>
      <c r="G59" s="132">
        <v>0</v>
      </c>
      <c r="H59" s="133"/>
      <c r="I59" s="132">
        <v>0</v>
      </c>
      <c r="J59" s="132">
        <v>0</v>
      </c>
      <c r="K59" s="132">
        <v>0</v>
      </c>
      <c r="L59" s="134"/>
      <c r="M59" s="109"/>
      <c r="N59" s="135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</row>
    <row r="60" spans="2:42" s="127" customFormat="1" ht="18" customHeight="1" x14ac:dyDescent="0.3">
      <c r="B60" s="131"/>
      <c r="C60" s="131"/>
      <c r="D60" s="120"/>
      <c r="E60" s="132">
        <v>0</v>
      </c>
      <c r="F60" s="132">
        <v>0</v>
      </c>
      <c r="G60" s="132">
        <v>0</v>
      </c>
      <c r="H60" s="133"/>
      <c r="I60" s="132">
        <v>0</v>
      </c>
      <c r="J60" s="132">
        <v>0</v>
      </c>
      <c r="K60" s="132">
        <v>0</v>
      </c>
      <c r="L60" s="134"/>
      <c r="M60" s="109"/>
      <c r="N60" s="135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110"/>
      <c r="AI60" s="110"/>
      <c r="AJ60" s="110"/>
      <c r="AK60" s="110"/>
      <c r="AL60" s="110"/>
      <c r="AM60" s="110"/>
      <c r="AN60" s="110"/>
      <c r="AO60" s="110"/>
      <c r="AP60" s="110"/>
    </row>
    <row r="61" spans="2:42" s="127" customFormat="1" ht="18" customHeight="1" x14ac:dyDescent="0.3">
      <c r="B61" s="131"/>
      <c r="C61" s="131"/>
      <c r="D61" s="120"/>
      <c r="E61" s="132">
        <v>0</v>
      </c>
      <c r="F61" s="132">
        <v>0</v>
      </c>
      <c r="G61" s="132">
        <v>0</v>
      </c>
      <c r="H61" s="133"/>
      <c r="I61" s="132">
        <v>0</v>
      </c>
      <c r="J61" s="132">
        <v>0</v>
      </c>
      <c r="K61" s="132">
        <v>0</v>
      </c>
      <c r="L61" s="134"/>
      <c r="M61" s="109"/>
      <c r="N61" s="135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  <c r="AH61" s="110"/>
      <c r="AI61" s="110"/>
      <c r="AJ61" s="110"/>
      <c r="AK61" s="110"/>
      <c r="AL61" s="110"/>
      <c r="AM61" s="110"/>
      <c r="AN61" s="110"/>
      <c r="AO61" s="110"/>
      <c r="AP61" s="110"/>
    </row>
    <row r="62" spans="2:42" s="127" customFormat="1" ht="18" customHeight="1" x14ac:dyDescent="0.3">
      <c r="B62" s="131"/>
      <c r="C62" s="131"/>
      <c r="D62" s="120"/>
      <c r="E62" s="132">
        <v>0</v>
      </c>
      <c r="F62" s="132">
        <v>0</v>
      </c>
      <c r="G62" s="132">
        <v>0</v>
      </c>
      <c r="H62" s="133"/>
      <c r="I62" s="132">
        <v>0</v>
      </c>
      <c r="J62" s="132">
        <v>0</v>
      </c>
      <c r="K62" s="132">
        <v>0</v>
      </c>
      <c r="L62" s="134"/>
      <c r="M62" s="109"/>
      <c r="N62" s="135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0"/>
      <c r="AK62" s="110"/>
      <c r="AL62" s="110"/>
      <c r="AM62" s="110"/>
      <c r="AN62" s="110"/>
      <c r="AO62" s="110"/>
      <c r="AP62" s="110"/>
    </row>
    <row r="63" spans="2:42" s="127" customFormat="1" ht="18" customHeight="1" x14ac:dyDescent="0.3">
      <c r="B63" s="131"/>
      <c r="C63" s="131"/>
      <c r="D63" s="120"/>
      <c r="E63" s="132">
        <v>0</v>
      </c>
      <c r="F63" s="132">
        <v>0</v>
      </c>
      <c r="G63" s="132">
        <v>0</v>
      </c>
      <c r="H63" s="133"/>
      <c r="I63" s="132">
        <v>0</v>
      </c>
      <c r="J63" s="132">
        <v>0</v>
      </c>
      <c r="K63" s="132">
        <v>0</v>
      </c>
      <c r="L63" s="134"/>
      <c r="M63" s="109"/>
      <c r="N63" s="135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10"/>
      <c r="AP63" s="110"/>
    </row>
    <row r="64" spans="2:42" s="127" customFormat="1" ht="18" customHeight="1" x14ac:dyDescent="0.3">
      <c r="B64" s="131"/>
      <c r="C64" s="131"/>
      <c r="D64" s="120"/>
      <c r="E64" s="132">
        <v>0</v>
      </c>
      <c r="F64" s="132">
        <v>0</v>
      </c>
      <c r="G64" s="132">
        <v>0</v>
      </c>
      <c r="H64" s="133"/>
      <c r="I64" s="132">
        <v>0</v>
      </c>
      <c r="J64" s="132">
        <v>0</v>
      </c>
      <c r="K64" s="132">
        <v>0</v>
      </c>
      <c r="L64" s="134"/>
      <c r="M64" s="109"/>
      <c r="N64" s="135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10"/>
      <c r="AP64" s="110"/>
    </row>
    <row r="65" spans="2:42" s="127" customFormat="1" ht="18" customHeight="1" x14ac:dyDescent="0.3">
      <c r="B65" s="131"/>
      <c r="C65" s="131"/>
      <c r="D65" s="120"/>
      <c r="E65" s="132">
        <v>0</v>
      </c>
      <c r="F65" s="132">
        <v>0</v>
      </c>
      <c r="G65" s="132">
        <v>0</v>
      </c>
      <c r="H65" s="133"/>
      <c r="I65" s="132">
        <v>0</v>
      </c>
      <c r="J65" s="132">
        <v>0</v>
      </c>
      <c r="K65" s="132">
        <v>0</v>
      </c>
      <c r="L65" s="134"/>
      <c r="M65" s="109"/>
      <c r="N65" s="135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10"/>
      <c r="AK65" s="110"/>
      <c r="AL65" s="110"/>
      <c r="AM65" s="110"/>
      <c r="AN65" s="110"/>
      <c r="AO65" s="110"/>
      <c r="AP65" s="110"/>
    </row>
    <row r="66" spans="2:42" s="127" customFormat="1" ht="18" customHeight="1" x14ac:dyDescent="0.3">
      <c r="B66" s="131"/>
      <c r="C66" s="131"/>
      <c r="D66" s="120"/>
      <c r="E66" s="132">
        <v>0</v>
      </c>
      <c r="F66" s="132">
        <v>0</v>
      </c>
      <c r="G66" s="132">
        <v>0</v>
      </c>
      <c r="H66" s="133"/>
      <c r="I66" s="132">
        <v>0</v>
      </c>
      <c r="J66" s="132">
        <v>0</v>
      </c>
      <c r="K66" s="132">
        <v>0</v>
      </c>
      <c r="L66" s="134"/>
      <c r="M66" s="109"/>
      <c r="N66" s="135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0"/>
      <c r="AI66" s="110"/>
      <c r="AJ66" s="110"/>
      <c r="AK66" s="110"/>
      <c r="AL66" s="110"/>
      <c r="AM66" s="110"/>
      <c r="AN66" s="110"/>
      <c r="AO66" s="110"/>
      <c r="AP66" s="110"/>
    </row>
    <row r="67" spans="2:42" s="127" customFormat="1" ht="18" customHeight="1" x14ac:dyDescent="0.3">
      <c r="B67" s="131"/>
      <c r="C67" s="131"/>
      <c r="D67" s="120"/>
      <c r="E67" s="132">
        <v>0</v>
      </c>
      <c r="F67" s="132">
        <v>0</v>
      </c>
      <c r="G67" s="132">
        <v>0</v>
      </c>
      <c r="H67" s="133"/>
      <c r="I67" s="132">
        <v>0</v>
      </c>
      <c r="J67" s="132">
        <v>0</v>
      </c>
      <c r="K67" s="132">
        <v>0</v>
      </c>
      <c r="L67" s="134"/>
      <c r="M67" s="109"/>
      <c r="N67" s="135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</row>
    <row r="68" spans="2:42" s="127" customFormat="1" ht="18" customHeight="1" x14ac:dyDescent="0.3">
      <c r="B68" s="131"/>
      <c r="C68" s="131"/>
      <c r="D68" s="120"/>
      <c r="E68" s="132">
        <v>0</v>
      </c>
      <c r="F68" s="132">
        <v>0</v>
      </c>
      <c r="G68" s="132">
        <v>0</v>
      </c>
      <c r="H68" s="133"/>
      <c r="I68" s="132">
        <v>0</v>
      </c>
      <c r="J68" s="132">
        <v>0</v>
      </c>
      <c r="K68" s="132">
        <v>0</v>
      </c>
      <c r="L68" s="134"/>
      <c r="M68" s="109"/>
      <c r="N68" s="135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</row>
    <row r="69" spans="2:42" s="127" customFormat="1" ht="18" customHeight="1" x14ac:dyDescent="0.3">
      <c r="B69" s="131"/>
      <c r="C69" s="131"/>
      <c r="D69" s="120"/>
      <c r="E69" s="132">
        <v>0</v>
      </c>
      <c r="F69" s="132">
        <v>0</v>
      </c>
      <c r="G69" s="132">
        <v>0</v>
      </c>
      <c r="H69" s="133"/>
      <c r="I69" s="132">
        <v>0</v>
      </c>
      <c r="J69" s="132">
        <v>0</v>
      </c>
      <c r="K69" s="132">
        <v>0</v>
      </c>
      <c r="L69" s="134"/>
      <c r="M69" s="109"/>
      <c r="N69" s="135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  <c r="AM69" s="110"/>
      <c r="AN69" s="110"/>
      <c r="AO69" s="110"/>
      <c r="AP69" s="110"/>
    </row>
    <row r="70" spans="2:42" s="127" customFormat="1" ht="18" customHeight="1" x14ac:dyDescent="0.3">
      <c r="B70" s="131"/>
      <c r="C70" s="131"/>
      <c r="D70" s="120"/>
      <c r="E70" s="132">
        <v>0</v>
      </c>
      <c r="F70" s="132">
        <v>0</v>
      </c>
      <c r="G70" s="132">
        <v>0</v>
      </c>
      <c r="H70" s="133"/>
      <c r="I70" s="132">
        <v>0</v>
      </c>
      <c r="J70" s="132">
        <v>0</v>
      </c>
      <c r="K70" s="132">
        <v>0</v>
      </c>
      <c r="L70" s="134"/>
      <c r="M70" s="109"/>
      <c r="N70" s="135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</row>
    <row r="71" spans="2:42" s="127" customFormat="1" ht="18" customHeight="1" x14ac:dyDescent="0.3">
      <c r="B71" s="131"/>
      <c r="C71" s="131"/>
      <c r="D71" s="120"/>
      <c r="E71" s="132">
        <v>0</v>
      </c>
      <c r="F71" s="132">
        <v>0</v>
      </c>
      <c r="G71" s="132">
        <v>0</v>
      </c>
      <c r="H71" s="133"/>
      <c r="I71" s="132">
        <v>0</v>
      </c>
      <c r="J71" s="132">
        <v>0</v>
      </c>
      <c r="K71" s="132">
        <v>0</v>
      </c>
      <c r="L71" s="134"/>
      <c r="M71" s="109"/>
      <c r="N71" s="135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</row>
    <row r="72" spans="2:42" s="127" customFormat="1" ht="18" customHeight="1" x14ac:dyDescent="0.3">
      <c r="B72" s="131"/>
      <c r="C72" s="131"/>
      <c r="D72" s="120"/>
      <c r="E72" s="132">
        <v>0</v>
      </c>
      <c r="F72" s="132">
        <v>0</v>
      </c>
      <c r="G72" s="132">
        <v>0</v>
      </c>
      <c r="H72" s="133"/>
      <c r="I72" s="132">
        <v>0</v>
      </c>
      <c r="J72" s="132">
        <v>0</v>
      </c>
      <c r="K72" s="132">
        <v>0</v>
      </c>
      <c r="L72" s="134"/>
      <c r="M72" s="109"/>
      <c r="N72" s="135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</row>
    <row r="73" spans="2:42" s="127" customFormat="1" ht="18" customHeight="1" x14ac:dyDescent="0.3">
      <c r="B73" s="131"/>
      <c r="C73" s="131"/>
      <c r="D73" s="120"/>
      <c r="E73" s="132">
        <v>0</v>
      </c>
      <c r="F73" s="132">
        <v>0</v>
      </c>
      <c r="G73" s="132">
        <v>0</v>
      </c>
      <c r="H73" s="133"/>
      <c r="I73" s="132">
        <v>0</v>
      </c>
      <c r="J73" s="132">
        <v>0</v>
      </c>
      <c r="K73" s="132">
        <v>0</v>
      </c>
      <c r="L73" s="134"/>
      <c r="M73" s="109"/>
      <c r="N73" s="135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10"/>
      <c r="AP73" s="110"/>
    </row>
    <row r="74" spans="2:42" s="127" customFormat="1" ht="18" customHeight="1" x14ac:dyDescent="0.3">
      <c r="B74" s="131"/>
      <c r="C74" s="131"/>
      <c r="D74" s="120"/>
      <c r="E74" s="132">
        <v>0</v>
      </c>
      <c r="F74" s="132">
        <v>0</v>
      </c>
      <c r="G74" s="132">
        <v>0</v>
      </c>
      <c r="H74" s="133"/>
      <c r="I74" s="132">
        <v>0</v>
      </c>
      <c r="J74" s="132">
        <v>0</v>
      </c>
      <c r="K74" s="132">
        <v>0</v>
      </c>
      <c r="L74" s="134"/>
      <c r="M74" s="109"/>
      <c r="N74" s="135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</row>
    <row r="75" spans="2:42" s="127" customFormat="1" ht="18" customHeight="1" x14ac:dyDescent="0.3">
      <c r="B75" s="131"/>
      <c r="C75" s="131"/>
      <c r="D75" s="120"/>
      <c r="E75" s="132">
        <v>0</v>
      </c>
      <c r="F75" s="132">
        <v>0</v>
      </c>
      <c r="G75" s="132">
        <v>0</v>
      </c>
      <c r="H75" s="133"/>
      <c r="I75" s="132">
        <v>0</v>
      </c>
      <c r="J75" s="132">
        <v>0</v>
      </c>
      <c r="K75" s="132">
        <v>0</v>
      </c>
      <c r="L75" s="134"/>
      <c r="M75" s="109"/>
      <c r="N75" s="135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10"/>
    </row>
    <row r="76" spans="2:42" s="127" customFormat="1" ht="18" customHeight="1" x14ac:dyDescent="0.3">
      <c r="B76" s="131"/>
      <c r="C76" s="131"/>
      <c r="D76" s="120"/>
      <c r="E76" s="132">
        <v>0</v>
      </c>
      <c r="F76" s="132">
        <v>0</v>
      </c>
      <c r="G76" s="132">
        <v>0</v>
      </c>
      <c r="H76" s="133"/>
      <c r="I76" s="132">
        <v>0</v>
      </c>
      <c r="J76" s="132">
        <v>0</v>
      </c>
      <c r="K76" s="132">
        <v>0</v>
      </c>
      <c r="L76" s="134"/>
      <c r="M76" s="109"/>
      <c r="N76" s="135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0"/>
    </row>
    <row r="77" spans="2:42" s="127" customFormat="1" ht="18" customHeight="1" x14ac:dyDescent="0.3">
      <c r="B77" s="131"/>
      <c r="C77" s="131"/>
      <c r="D77" s="120"/>
      <c r="E77" s="132">
        <v>0</v>
      </c>
      <c r="F77" s="132">
        <v>0</v>
      </c>
      <c r="G77" s="132">
        <v>0</v>
      </c>
      <c r="H77" s="133"/>
      <c r="I77" s="132">
        <v>0</v>
      </c>
      <c r="J77" s="132">
        <v>0</v>
      </c>
      <c r="K77" s="132">
        <v>0</v>
      </c>
      <c r="L77" s="134"/>
      <c r="M77" s="109"/>
      <c r="N77" s="135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  <c r="AM77" s="110"/>
      <c r="AN77" s="110"/>
      <c r="AO77" s="110"/>
      <c r="AP77" s="110"/>
    </row>
    <row r="78" spans="2:42" s="127" customFormat="1" ht="18" customHeight="1" x14ac:dyDescent="0.3">
      <c r="B78" s="131"/>
      <c r="C78" s="131"/>
      <c r="D78" s="120"/>
      <c r="E78" s="132">
        <v>0</v>
      </c>
      <c r="F78" s="132">
        <v>0</v>
      </c>
      <c r="G78" s="132">
        <v>0</v>
      </c>
      <c r="H78" s="133"/>
      <c r="I78" s="132">
        <v>0</v>
      </c>
      <c r="J78" s="132">
        <v>0</v>
      </c>
      <c r="K78" s="132">
        <v>0</v>
      </c>
      <c r="L78" s="134"/>
      <c r="M78" s="109"/>
      <c r="N78" s="135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110"/>
      <c r="AO78" s="110"/>
      <c r="AP78" s="110"/>
    </row>
    <row r="79" spans="2:42" s="127" customFormat="1" ht="18" customHeight="1" x14ac:dyDescent="0.3">
      <c r="B79" s="131"/>
      <c r="C79" s="131"/>
      <c r="D79" s="120"/>
      <c r="E79" s="132">
        <v>0</v>
      </c>
      <c r="F79" s="132">
        <v>0</v>
      </c>
      <c r="G79" s="132">
        <v>0</v>
      </c>
      <c r="H79" s="133"/>
      <c r="I79" s="132">
        <v>0</v>
      </c>
      <c r="J79" s="132">
        <v>0</v>
      </c>
      <c r="K79" s="132">
        <v>0</v>
      </c>
      <c r="L79" s="134"/>
      <c r="M79" s="109"/>
      <c r="N79" s="135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</row>
    <row r="80" spans="2:42" s="127" customFormat="1" ht="18" customHeight="1" x14ac:dyDescent="0.3">
      <c r="B80" s="131"/>
      <c r="C80" s="131"/>
      <c r="D80" s="120"/>
      <c r="E80" s="132">
        <v>0</v>
      </c>
      <c r="F80" s="132">
        <v>0</v>
      </c>
      <c r="G80" s="132">
        <v>0</v>
      </c>
      <c r="H80" s="133"/>
      <c r="I80" s="132">
        <v>0</v>
      </c>
      <c r="J80" s="132">
        <v>0</v>
      </c>
      <c r="K80" s="132">
        <v>0</v>
      </c>
      <c r="L80" s="134"/>
      <c r="M80" s="109"/>
      <c r="N80" s="135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110"/>
      <c r="AO80" s="110"/>
      <c r="AP80" s="110"/>
    </row>
    <row r="81" spans="2:42" s="127" customFormat="1" ht="18" customHeight="1" x14ac:dyDescent="0.3">
      <c r="B81" s="131"/>
      <c r="C81" s="131"/>
      <c r="D81" s="120"/>
      <c r="E81" s="132">
        <v>0</v>
      </c>
      <c r="F81" s="132">
        <v>0</v>
      </c>
      <c r="G81" s="132">
        <v>0</v>
      </c>
      <c r="H81" s="133"/>
      <c r="I81" s="132">
        <v>0</v>
      </c>
      <c r="J81" s="132">
        <v>0</v>
      </c>
      <c r="K81" s="132">
        <v>0</v>
      </c>
      <c r="L81" s="134"/>
      <c r="M81" s="109"/>
      <c r="N81" s="135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/>
      <c r="AH81" s="110"/>
      <c r="AI81" s="110"/>
      <c r="AJ81" s="110"/>
      <c r="AK81" s="110"/>
      <c r="AL81" s="110"/>
      <c r="AM81" s="110"/>
      <c r="AN81" s="110"/>
      <c r="AO81" s="110"/>
      <c r="AP81" s="110"/>
    </row>
    <row r="82" spans="2:42" s="127" customFormat="1" ht="18" customHeight="1" x14ac:dyDescent="0.3">
      <c r="B82" s="131"/>
      <c r="C82" s="131"/>
      <c r="D82" s="120"/>
      <c r="E82" s="132">
        <v>0</v>
      </c>
      <c r="F82" s="132">
        <v>0</v>
      </c>
      <c r="G82" s="132">
        <v>0</v>
      </c>
      <c r="H82" s="133"/>
      <c r="I82" s="132">
        <v>0</v>
      </c>
      <c r="J82" s="132">
        <v>0</v>
      </c>
      <c r="K82" s="132">
        <v>0</v>
      </c>
      <c r="L82" s="134"/>
      <c r="M82" s="109"/>
      <c r="N82" s="135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</row>
    <row r="83" spans="2:42" s="127" customFormat="1" ht="18" customHeight="1" x14ac:dyDescent="0.3">
      <c r="B83" s="131"/>
      <c r="C83" s="131"/>
      <c r="D83" s="120"/>
      <c r="E83" s="132">
        <v>0</v>
      </c>
      <c r="F83" s="132">
        <v>0</v>
      </c>
      <c r="G83" s="132">
        <v>0</v>
      </c>
      <c r="H83" s="133"/>
      <c r="I83" s="132">
        <v>0</v>
      </c>
      <c r="J83" s="132">
        <v>0</v>
      </c>
      <c r="K83" s="132">
        <v>0</v>
      </c>
      <c r="L83" s="134"/>
      <c r="M83" s="109"/>
      <c r="N83" s="135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  <c r="AC83" s="110"/>
      <c r="AD83" s="110"/>
      <c r="AE83" s="110"/>
      <c r="AF83" s="110"/>
      <c r="AG83" s="110"/>
      <c r="AH83" s="110"/>
      <c r="AI83" s="110"/>
      <c r="AJ83" s="110"/>
      <c r="AK83" s="110"/>
      <c r="AL83" s="110"/>
      <c r="AM83" s="110"/>
      <c r="AN83" s="110"/>
      <c r="AO83" s="110"/>
      <c r="AP83" s="110"/>
    </row>
    <row r="84" spans="2:42" s="127" customFormat="1" ht="18" customHeight="1" x14ac:dyDescent="0.3">
      <c r="B84" s="131"/>
      <c r="C84" s="131"/>
      <c r="D84" s="120"/>
      <c r="E84" s="132">
        <v>0</v>
      </c>
      <c r="F84" s="132">
        <v>0</v>
      </c>
      <c r="G84" s="132">
        <v>0</v>
      </c>
      <c r="H84" s="133"/>
      <c r="I84" s="132">
        <v>0</v>
      </c>
      <c r="J84" s="132">
        <v>0</v>
      </c>
      <c r="K84" s="132">
        <v>0</v>
      </c>
      <c r="L84" s="134"/>
      <c r="M84" s="109"/>
      <c r="N84" s="135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  <c r="AI84" s="110"/>
      <c r="AJ84" s="110"/>
      <c r="AK84" s="110"/>
      <c r="AL84" s="110"/>
      <c r="AM84" s="110"/>
      <c r="AN84" s="110"/>
      <c r="AO84" s="110"/>
      <c r="AP84" s="110"/>
    </row>
    <row r="85" spans="2:42" s="127" customFormat="1" ht="18" customHeight="1" x14ac:dyDescent="0.3">
      <c r="B85" s="131"/>
      <c r="C85" s="131"/>
      <c r="D85" s="120"/>
      <c r="E85" s="132">
        <v>0</v>
      </c>
      <c r="F85" s="132">
        <v>0</v>
      </c>
      <c r="G85" s="132">
        <v>0</v>
      </c>
      <c r="H85" s="133"/>
      <c r="I85" s="132">
        <v>0</v>
      </c>
      <c r="J85" s="132">
        <v>0</v>
      </c>
      <c r="K85" s="132">
        <v>0</v>
      </c>
      <c r="L85" s="134"/>
      <c r="M85" s="109"/>
      <c r="N85" s="135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  <c r="AH85" s="110"/>
      <c r="AI85" s="110"/>
      <c r="AJ85" s="110"/>
      <c r="AK85" s="110"/>
      <c r="AL85" s="110"/>
      <c r="AM85" s="110"/>
      <c r="AN85" s="110"/>
      <c r="AO85" s="110"/>
      <c r="AP85" s="110"/>
    </row>
    <row r="86" spans="2:42" s="127" customFormat="1" ht="18" customHeight="1" x14ac:dyDescent="0.3">
      <c r="B86" s="131"/>
      <c r="C86" s="131"/>
      <c r="D86" s="120"/>
      <c r="E86" s="132">
        <v>0</v>
      </c>
      <c r="F86" s="132">
        <v>0</v>
      </c>
      <c r="G86" s="132">
        <v>0</v>
      </c>
      <c r="H86" s="133"/>
      <c r="I86" s="132">
        <v>0</v>
      </c>
      <c r="J86" s="132">
        <v>0</v>
      </c>
      <c r="K86" s="132">
        <v>0</v>
      </c>
      <c r="L86" s="134"/>
      <c r="M86" s="109"/>
      <c r="N86" s="135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10"/>
      <c r="AK86" s="110"/>
      <c r="AL86" s="110"/>
      <c r="AM86" s="110"/>
      <c r="AN86" s="110"/>
      <c r="AO86" s="110"/>
      <c r="AP86" s="110"/>
    </row>
    <row r="87" spans="2:42" s="127" customFormat="1" ht="18" customHeight="1" x14ac:dyDescent="0.3">
      <c r="B87" s="131"/>
      <c r="C87" s="131"/>
      <c r="D87" s="120"/>
      <c r="E87" s="132">
        <v>0</v>
      </c>
      <c r="F87" s="132">
        <v>0</v>
      </c>
      <c r="G87" s="132">
        <v>0</v>
      </c>
      <c r="H87" s="133"/>
      <c r="I87" s="132">
        <v>0</v>
      </c>
      <c r="J87" s="132">
        <v>0</v>
      </c>
      <c r="K87" s="132">
        <v>0</v>
      </c>
      <c r="L87" s="134"/>
      <c r="M87" s="109"/>
      <c r="N87" s="135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110"/>
      <c r="AP87" s="110"/>
    </row>
    <row r="88" spans="2:42" s="127" customFormat="1" ht="18" customHeight="1" x14ac:dyDescent="0.3">
      <c r="B88" s="131"/>
      <c r="C88" s="120"/>
      <c r="D88" s="131"/>
      <c r="E88" s="132">
        <v>0</v>
      </c>
      <c r="F88" s="132">
        <v>0</v>
      </c>
      <c r="G88" s="132">
        <v>0</v>
      </c>
      <c r="H88" s="133"/>
      <c r="I88" s="132">
        <v>0</v>
      </c>
      <c r="J88" s="132">
        <v>0</v>
      </c>
      <c r="K88" s="132">
        <v>0</v>
      </c>
      <c r="L88" s="134"/>
      <c r="M88" s="109"/>
      <c r="N88" s="135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  <c r="AC88" s="110"/>
      <c r="AD88" s="110"/>
      <c r="AE88" s="110"/>
      <c r="AF88" s="110"/>
      <c r="AG88" s="110"/>
      <c r="AH88" s="110"/>
      <c r="AI88" s="110"/>
      <c r="AJ88" s="110"/>
      <c r="AK88" s="110"/>
      <c r="AL88" s="110"/>
      <c r="AM88" s="110"/>
      <c r="AN88" s="110"/>
      <c r="AO88" s="110"/>
      <c r="AP88" s="110"/>
    </row>
    <row r="89" spans="2:42" s="127" customFormat="1" ht="18" customHeight="1" x14ac:dyDescent="0.3">
      <c r="B89" s="125"/>
      <c r="C89" s="125"/>
      <c r="D89" s="124"/>
      <c r="H89" s="113"/>
      <c r="L89" s="136"/>
      <c r="M89" s="109"/>
      <c r="N89" s="135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0"/>
      <c r="AD89" s="110"/>
      <c r="AE89" s="110"/>
      <c r="AF89" s="110"/>
      <c r="AG89" s="110"/>
      <c r="AH89" s="110"/>
      <c r="AI89" s="110"/>
      <c r="AJ89" s="110"/>
      <c r="AK89" s="110"/>
      <c r="AL89" s="110"/>
      <c r="AM89" s="110"/>
      <c r="AN89" s="110"/>
      <c r="AO89" s="110"/>
      <c r="AP89" s="110"/>
    </row>
  </sheetData>
  <sheetProtection password="CF7A" sheet="1" objects="1" scenarios="1" selectLockedCells="1"/>
  <mergeCells count="28">
    <mergeCell ref="L14:L16"/>
    <mergeCell ref="B15:C15"/>
    <mergeCell ref="D15:D16"/>
    <mergeCell ref="E12:G12"/>
    <mergeCell ref="I12:K12"/>
    <mergeCell ref="E13:G13"/>
    <mergeCell ref="B14:G14"/>
    <mergeCell ref="H14:H16"/>
    <mergeCell ref="I14:K14"/>
    <mergeCell ref="E10:G10"/>
    <mergeCell ref="I10:I11"/>
    <mergeCell ref="J10:K10"/>
    <mergeCell ref="E11:G11"/>
    <mergeCell ref="J11:K11"/>
    <mergeCell ref="B1:L2"/>
    <mergeCell ref="B3:L4"/>
    <mergeCell ref="B5:B9"/>
    <mergeCell ref="D5:G5"/>
    <mergeCell ref="I5:K5"/>
    <mergeCell ref="E6:G6"/>
    <mergeCell ref="I6:K6"/>
    <mergeCell ref="D7:G7"/>
    <mergeCell ref="I7:K7"/>
    <mergeCell ref="D8:G8"/>
    <mergeCell ref="I8:K8"/>
    <mergeCell ref="D9:G9"/>
    <mergeCell ref="I9:K9"/>
    <mergeCell ref="C8:C9"/>
  </mergeCells>
  <phoneticPr fontId="5" type="noConversion"/>
  <conditionalFormatting sqref="B31:L88">
    <cfRule type="expression" dxfId="4" priority="1" stopIfTrue="1">
      <formula>$B31&gt;0</formula>
    </cfRule>
  </conditionalFormatting>
  <dataValidations disablePrompts="1" count="3">
    <dataValidation type="list" allowBlank="1" showInputMessage="1" showErrorMessage="1" prompt="목록에서_x000a_선택하세요." sqref="D9:G9">
      <formula1>가산</formula1>
    </dataValidation>
    <dataValidation type="list" allowBlank="1" showInputMessage="1" showErrorMessage="1" prompt="목록에서 _x000a_선택하세요." sqref="D8:G8">
      <formula1>학령</formula1>
    </dataValidation>
    <dataValidation type="list" allowBlank="1" showInputMessage="1" showErrorMessage="1" prompt="목록에서 _x000a_선택하세요." sqref="D7:G7">
      <formula1>기산</formula1>
    </dataValidation>
  </dataValidations>
  <printOptions horizontalCentered="1"/>
  <pageMargins left="0.4" right="0.4" top="0.89999999999999991" bottom="0.6" header="0" footer="0"/>
  <pageSetup paperSize="9" orientation="portrait" blackAndWhite="1" r:id="rId1"/>
  <headerFooter alignWithMargins="0"/>
  <ignoredErrors>
    <ignoredError sqref="L8:L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2">
    <tabColor indexed="12"/>
  </sheetPr>
  <dimension ref="A1:M99"/>
  <sheetViews>
    <sheetView showGridLines="0" topLeftCell="A2" zoomScaleNormal="100" zoomScaleSheetLayoutView="100" workbookViewId="0">
      <selection activeCell="C17" sqref="C17"/>
    </sheetView>
  </sheetViews>
  <sheetFormatPr defaultRowHeight="18" customHeight="1" x14ac:dyDescent="0.3"/>
  <cols>
    <col min="1" max="2" width="9.625" style="106" customWidth="1"/>
    <col min="3" max="3" width="18.625" style="86" customWidth="1"/>
    <col min="4" max="6" width="3.625" style="70" customWidth="1"/>
    <col min="7" max="7" width="8.25" style="107" bestFit="1" customWidth="1"/>
    <col min="8" max="10" width="3.625" style="70" customWidth="1"/>
    <col min="11" max="11" width="12.625" style="108" customWidth="1"/>
    <col min="12" max="12" width="4.625" style="261" customWidth="1"/>
    <col min="13" max="16384" width="9" style="71"/>
  </cols>
  <sheetData>
    <row r="1" spans="1:12" ht="18" customHeight="1" x14ac:dyDescent="0.3">
      <c r="A1" s="324" t="s">
        <v>105</v>
      </c>
      <c r="B1" s="325"/>
      <c r="C1" s="325"/>
      <c r="D1" s="325"/>
      <c r="E1" s="325"/>
      <c r="F1" s="325"/>
      <c r="G1" s="325"/>
      <c r="H1" s="325"/>
      <c r="I1" s="325"/>
      <c r="J1" s="325"/>
      <c r="K1" s="326"/>
    </row>
    <row r="2" spans="1:12" ht="18" customHeight="1" x14ac:dyDescent="0.3">
      <c r="A2" s="327"/>
      <c r="B2" s="328"/>
      <c r="C2" s="328"/>
      <c r="D2" s="328"/>
      <c r="E2" s="328"/>
      <c r="F2" s="328"/>
      <c r="G2" s="328"/>
      <c r="H2" s="328"/>
      <c r="I2" s="328"/>
      <c r="J2" s="328"/>
      <c r="K2" s="329"/>
    </row>
    <row r="3" spans="1:12" ht="18" customHeight="1" x14ac:dyDescent="0.3">
      <c r="A3" s="330" t="s">
        <v>219</v>
      </c>
      <c r="B3" s="330"/>
      <c r="C3" s="330"/>
      <c r="D3" s="330"/>
      <c r="E3" s="330"/>
      <c r="F3" s="330"/>
      <c r="G3" s="330"/>
      <c r="H3" s="330"/>
      <c r="I3" s="330"/>
      <c r="J3" s="330"/>
      <c r="K3" s="330"/>
    </row>
    <row r="4" spans="1:12" ht="18" customHeight="1" x14ac:dyDescent="0.3">
      <c r="A4" s="330"/>
      <c r="B4" s="330"/>
      <c r="C4" s="330"/>
      <c r="D4" s="330"/>
      <c r="E4" s="330"/>
      <c r="F4" s="330"/>
      <c r="G4" s="330"/>
      <c r="H4" s="330"/>
      <c r="I4" s="330"/>
      <c r="J4" s="330"/>
      <c r="K4" s="330"/>
    </row>
    <row r="5" spans="1:12" ht="18" customHeight="1" x14ac:dyDescent="0.3">
      <c r="A5" s="331" t="s">
        <v>107</v>
      </c>
      <c r="B5" s="72" t="s">
        <v>108</v>
      </c>
      <c r="C5" s="334" t="s">
        <v>109</v>
      </c>
      <c r="D5" s="335"/>
      <c r="E5" s="335"/>
      <c r="F5" s="336"/>
      <c r="G5" s="73"/>
      <c r="H5" s="337" t="s">
        <v>312</v>
      </c>
      <c r="I5" s="337"/>
      <c r="J5" s="337"/>
      <c r="K5" s="74">
        <v>43891</v>
      </c>
    </row>
    <row r="6" spans="1:12" ht="18" customHeight="1" x14ac:dyDescent="0.3">
      <c r="A6" s="332"/>
      <c r="B6" s="72" t="s">
        <v>111</v>
      </c>
      <c r="C6" s="75" t="s">
        <v>218</v>
      </c>
      <c r="D6" s="338" t="s">
        <v>211</v>
      </c>
      <c r="E6" s="338"/>
      <c r="F6" s="339"/>
      <c r="G6" s="73" t="s">
        <v>113</v>
      </c>
      <c r="H6" s="337" t="s">
        <v>313</v>
      </c>
      <c r="I6" s="337"/>
      <c r="J6" s="337"/>
      <c r="K6" s="268">
        <f>IF(SUM(K7:K10)&gt;40, "가" &amp; SUM(K7:K10)-40, SUM(K7:K10))</f>
        <v>8</v>
      </c>
    </row>
    <row r="7" spans="1:12" ht="18" customHeight="1" x14ac:dyDescent="0.3">
      <c r="A7" s="332"/>
      <c r="B7" s="72" t="s">
        <v>114</v>
      </c>
      <c r="C7" s="334" t="s">
        <v>115</v>
      </c>
      <c r="D7" s="335"/>
      <c r="E7" s="335"/>
      <c r="F7" s="336"/>
      <c r="G7" s="76" t="s">
        <v>116</v>
      </c>
      <c r="H7" s="337" t="s">
        <v>314</v>
      </c>
      <c r="I7" s="337"/>
      <c r="J7" s="337"/>
      <c r="K7" s="269">
        <f>VLOOKUP(C7,기산참조,2,0)</f>
        <v>8</v>
      </c>
    </row>
    <row r="8" spans="1:12" ht="18" customHeight="1" x14ac:dyDescent="0.3">
      <c r="A8" s="332"/>
      <c r="B8" s="340" t="s">
        <v>118</v>
      </c>
      <c r="C8" s="334" t="s">
        <v>119</v>
      </c>
      <c r="D8" s="335"/>
      <c r="E8" s="335"/>
      <c r="F8" s="336"/>
      <c r="G8" s="76" t="s">
        <v>116</v>
      </c>
      <c r="H8" s="337" t="s">
        <v>315</v>
      </c>
      <c r="I8" s="337"/>
      <c r="J8" s="337"/>
      <c r="K8" s="269">
        <f>VLOOKUP(C8,학령참조,2,0)</f>
        <v>0</v>
      </c>
    </row>
    <row r="9" spans="1:12" ht="18" customHeight="1" x14ac:dyDescent="0.3">
      <c r="A9" s="333"/>
      <c r="B9" s="341"/>
      <c r="C9" s="334" t="s">
        <v>343</v>
      </c>
      <c r="D9" s="335"/>
      <c r="E9" s="335"/>
      <c r="F9" s="336"/>
      <c r="G9" s="76" t="s">
        <v>116</v>
      </c>
      <c r="H9" s="337" t="s">
        <v>316</v>
      </c>
      <c r="I9" s="337"/>
      <c r="J9" s="337"/>
      <c r="K9" s="269" t="str">
        <f>VLOOKUP(C9,가산참조,2,0)</f>
        <v>0</v>
      </c>
    </row>
    <row r="10" spans="1:12" ht="18" customHeight="1" x14ac:dyDescent="0.3">
      <c r="A10" s="77"/>
      <c r="B10" s="77"/>
      <c r="C10" s="78"/>
      <c r="D10" s="342"/>
      <c r="E10" s="342"/>
      <c r="F10" s="342"/>
      <c r="G10" s="73"/>
      <c r="H10" s="343" t="s">
        <v>123</v>
      </c>
      <c r="I10" s="337" t="s">
        <v>124</v>
      </c>
      <c r="J10" s="337"/>
      <c r="K10" s="269">
        <f>$H$16</f>
        <v>0</v>
      </c>
    </row>
    <row r="11" spans="1:12" ht="18" customHeight="1" x14ac:dyDescent="0.3">
      <c r="A11" s="79" t="s">
        <v>125</v>
      </c>
      <c r="B11" s="80" t="s">
        <v>126</v>
      </c>
      <c r="C11" s="81" t="s">
        <v>127</v>
      </c>
      <c r="D11" s="345" t="s">
        <v>211</v>
      </c>
      <c r="E11" s="346"/>
      <c r="F11" s="346"/>
      <c r="G11" s="73"/>
      <c r="H11" s="344"/>
      <c r="I11" s="337" t="s">
        <v>128</v>
      </c>
      <c r="J11" s="337"/>
      <c r="K11" s="82" t="str">
        <f>$I$16 &amp; "월 " &amp; $J$16 &amp; "일"</f>
        <v>0월 0일</v>
      </c>
    </row>
    <row r="12" spans="1:12" ht="18" customHeight="1" x14ac:dyDescent="0.3">
      <c r="A12" s="79" t="s">
        <v>129</v>
      </c>
      <c r="B12" s="80" t="s">
        <v>130</v>
      </c>
      <c r="C12" s="81" t="s">
        <v>112</v>
      </c>
      <c r="D12" s="345" t="s">
        <v>211</v>
      </c>
      <c r="E12" s="346"/>
      <c r="F12" s="346"/>
      <c r="G12" s="73"/>
      <c r="H12" s="337" t="s">
        <v>131</v>
      </c>
      <c r="I12" s="337"/>
      <c r="J12" s="337"/>
      <c r="K12" s="83">
        <f xml:space="preserve">
EDATE(
  EOMONTH(K5, 0)+1,
  (12-I16) - IF(J16+1&gt;=DAY(K5), 1, 0)
)</f>
        <v>44256</v>
      </c>
    </row>
    <row r="13" spans="1:12" ht="18" customHeight="1" x14ac:dyDescent="0.3">
      <c r="A13" s="84"/>
      <c r="B13" s="85"/>
      <c r="D13" s="352"/>
      <c r="E13" s="352"/>
      <c r="F13" s="352"/>
      <c r="G13" s="73"/>
      <c r="H13" s="87"/>
      <c r="I13" s="87" t="s">
        <v>17</v>
      </c>
      <c r="J13" s="87"/>
      <c r="K13" s="70"/>
    </row>
    <row r="14" spans="1:12" ht="18" customHeight="1" x14ac:dyDescent="0.3">
      <c r="A14" s="353" t="s">
        <v>132</v>
      </c>
      <c r="B14" s="354"/>
      <c r="C14" s="354"/>
      <c r="D14" s="354"/>
      <c r="E14" s="354"/>
      <c r="F14" s="355"/>
      <c r="G14" s="356" t="s">
        <v>133</v>
      </c>
      <c r="H14" s="337" t="s">
        <v>134</v>
      </c>
      <c r="I14" s="337"/>
      <c r="J14" s="337"/>
      <c r="K14" s="343" t="s">
        <v>135</v>
      </c>
    </row>
    <row r="15" spans="1:12" s="70" customFormat="1" ht="18" customHeight="1" x14ac:dyDescent="0.3">
      <c r="A15" s="349" t="s">
        <v>136</v>
      </c>
      <c r="B15" s="349"/>
      <c r="C15" s="350" t="s">
        <v>137</v>
      </c>
      <c r="D15" s="88" t="s">
        <v>138</v>
      </c>
      <c r="E15" s="88" t="s">
        <v>139</v>
      </c>
      <c r="F15" s="88" t="s">
        <v>140</v>
      </c>
      <c r="G15" s="357"/>
      <c r="H15" s="88" t="s">
        <v>138</v>
      </c>
      <c r="I15" s="88" t="s">
        <v>139</v>
      </c>
      <c r="J15" s="88" t="s">
        <v>140</v>
      </c>
      <c r="K15" s="347"/>
      <c r="L15" s="258"/>
    </row>
    <row r="16" spans="1:12" s="70" customFormat="1" ht="18" customHeight="1" x14ac:dyDescent="0.3">
      <c r="A16" s="265" t="s">
        <v>141</v>
      </c>
      <c r="B16" s="265" t="s">
        <v>142</v>
      </c>
      <c r="C16" s="351"/>
      <c r="D16" s="89">
        <f xml:space="preserve">
SUM(D17:D99) +
QUOTIENT(
  SUM(E17:E99) +
  QUOTIENT(SUM(F17:F99), 30),
  12
)</f>
        <v>0</v>
      </c>
      <c r="E16" s="89">
        <f xml:space="preserve">
MOD(
  SUM(E17:E99) +
  QUOTIENT(SUM(F17:F99), 30),
  12
)</f>
        <v>0</v>
      </c>
      <c r="F16" s="89">
        <f xml:space="preserve">
MOD(
  SUM(F17:F99),
  30
)</f>
        <v>0</v>
      </c>
      <c r="G16" s="358"/>
      <c r="H16" s="89">
        <f xml:space="preserve">
SUM(H17:H99) +
QUOTIENT(
  SUM(I17:I99) +
  QUOTIENT(SUM(J17:J99), 30),
  12
)</f>
        <v>0</v>
      </c>
      <c r="I16" s="89">
        <f xml:space="preserve">
MOD(
  SUM(I17:I99) +
  QUOTIENT(SUM(J17:J99), 30),
  12
)</f>
        <v>0</v>
      </c>
      <c r="J16" s="89">
        <f xml:space="preserve">
MOD(
  SUM(J17:J99),
  30
)</f>
        <v>0</v>
      </c>
      <c r="K16" s="348"/>
      <c r="L16" s="258"/>
    </row>
    <row r="17" spans="1:12" ht="18" customHeight="1" x14ac:dyDescent="0.3">
      <c r="A17" s="90"/>
      <c r="B17" s="90"/>
      <c r="C17" s="91"/>
      <c r="D17" s="92" t="str">
        <f xml:space="preserve">
IF(OR(ISBLANK(A17),ISBLANK(B17),A17&gt;B17),"",
   YEAR(B17) - YEAR(A17) +
   IF(AND(MONTH(A17)=1, DAY(A17)=1, MONTH(B17)=12, DAY(B17)=31), 1, 0) -
   IF(B17&lt;DATE(YEAR(B17),MONTH(A17),DAY(A17))-1, 1, 0)
)</f>
        <v/>
      </c>
      <c r="E17" s="92" t="str">
        <f xml:space="preserve">
IF(OR(ISBLANK(A17),ISBLANK(B17),A17&gt;B17),"",
   MOD(MONTH(B17) - MONTH(A17) +
      IF(AND(DAY(A17)=1, B17=EOMONTH(B17, 0)), 1, 0) +
      IF(B17&lt;DATE(YEAR(B17),MONTH(A17),DAY(A17))-1, 12, 0) -
      IF(DAY(B17)&lt;DAY(A17)-1, 1,  0) +
      IF(AND(B17=EOMONTH(B17,0), DAY(EOMONTH(B17,0))&lt;DAY(A17)-1), 1, 0),
   12)
)</f>
        <v/>
      </c>
      <c r="F17" s="92" t="str">
        <f xml:space="preserve">
IF(OR(ISBLANK(A17),ISBLANK(B17),A17&gt;B17),"",
   IF(OR(AND(DAY(A17)=1, B17=EOMONTH(B17,0)), DAY(B17)=DAY(A17)-1, AND(B17=EOMONTH(B17,0), DAY(EOMONTH(B17,0))&lt;DAY(A17)-1)), 0,
      DAY(B17) - IF(DAY(A17)-1&lt;DAY(B17), DAY(A17)-1, 0) +
      IF(AND(DAY(B17)&lt;DAY(A17)-1, DAY(A17)-1&lt;DAY(EOMONTH(B17,-1))), DAY(EOMONTH(B17,-1)) - (DAY(A17)-1), 0) -
      IF(OR(DAY(A17)+29=DAY(B17), AND(DAY(EOMONTH(B17,-1))=31, DAY(A17)-2=DAY(B17))), 1, 0)
   )
)</f>
        <v/>
      </c>
      <c r="G17" s="93"/>
      <c r="H17" s="260" t="str">
        <f xml:space="preserve">
IF(OR(ISBLANK(A17),ISBLANK(B17),ISBLANK(G17)),"",
  IF(ISNUMBER(G17),
    TRUNC(D17*G17) +
    QUOTIENT(TRUNC((D17*G17-TRUNC(D17*G17))*12) +
      TRUNC(E17*G17) +
      QUOTIENT(TRUNC((((D17*G17-TRUNC(D17*G17))*12)-TRUNC((D17*G17-TRUNC(D17*G17))*12))*30) +
        TRUNC((E17*G17-TRUNC(E17*G17))*30) +
        TRUNC(F17*G17),
      30),
    12),
  "")
)</f>
        <v/>
      </c>
      <c r="I17" s="260" t="str">
        <f xml:space="preserve">
IF(OR(ISBLANK(A17),ISBLANK(B17),ISBLANK(G17)),"",
  IF(ISNUMBER(G17),
    MOD(TRUNC((D17*G17-TRUNC(D17*G17))*12) +
      TRUNC(E17*G17) +
      QUOTIENT(TRUNC((((D17*G17-TRUNC(D17*G17))*12)-TRUNC((D17*G17-TRUNC(D17*G17))*12))*30) +
        TRUNC((E17*G17-TRUNC(E17*G17))*30) +
        TRUNC(F17*G17),
      30),
    12),
    IF(OR(LEFT(G17,1)="주",LEFT(G17,1)="총"),
      TRUNC((D17*L17-TRUNC(D17*L17))*12) +
      TRUNC(E17*L17),
      QUOTIENT(L17*6,30)
    )
  )
)</f>
        <v/>
      </c>
      <c r="J17" s="260" t="str">
        <f xml:space="preserve">
IF(OR(ISBLANK(A17),ISBLANK(B17),ISBLANK(G17)),"",
  IF(ISNUMBER(G17),
    MOD(TRUNC((((D17*G17-TRUNC(D17*G17))*12)-TRUNC((D17*G17-TRUNC(D17*G17))*12))*30) +
      TRUNC((E17*G17-TRUNC(E17*G17))*30) +
      TRUNC(F17*G17),
    30),
    IF(LEFT(G17,1)="주",
      TRUNC((ROUND(E17*L17,1)-TRUNC(E17*L17))*30) +
      TRUNC(F17*L17),
      IF(LEFT(G17,1)="총",
        TRUNC((TRUNC(E17*L17,2)-TRUNC(E17*L17))*30) +
        TRUNC(F17*L17),
        TRUNC(MOD(L17*6,30))
      )
    )
  )
)</f>
        <v/>
      </c>
      <c r="K17" s="195"/>
      <c r="L17" s="261" t="str">
        <f xml:space="preserve">
IF(OR(ISBLANK(G17),ISNUMBER(G17)),"",
  IF(LEFT(G17,1)="주", SUBSTITUTE(SUBSTITUTE(G17,"주",""),"시간",""),
    IF(LEFT(G17,1)="총", TRUNC(TRUNC(SUBSTITUTE(SUBSTITUTE(G17,"총",""),"시간","") / (E17*30+F17), 2) * 7),
      IF(LEFT(G17,1)="합", SUBSTITUTE(SUBSTITUTE(G17,"합",""),"시간",""), 0)
    )
  ) / IF(A17&lt;38412, 44, IF(A17&lt;38777, 43, IF(A17&lt;40969, 42, 40)))
)</f>
        <v/>
      </c>
    </row>
    <row r="18" spans="1:12" ht="18" customHeight="1" x14ac:dyDescent="0.3">
      <c r="A18" s="90"/>
      <c r="B18" s="90"/>
      <c r="C18" s="91"/>
      <c r="D18" s="92" t="str">
        <f t="shared" ref="D18:D81" si="0" xml:space="preserve">
IF(OR(ISBLANK(A18),ISBLANK(B18),A18&gt;B18),"",
   YEAR(B18) - YEAR(A18) +
   IF(AND(MONTH(A18)=1, DAY(A18)=1, MONTH(B18)=12, DAY(B18)=31), 1, 0) -
   IF(B18&lt;DATE(YEAR(B18),MONTH(A18),DAY(A18))-1, 1, 0)
)</f>
        <v/>
      </c>
      <c r="E18" s="92" t="str">
        <f t="shared" ref="E18:E81" si="1" xml:space="preserve">
IF(OR(ISBLANK(A18),ISBLANK(B18),A18&gt;B18),"",
   MOD(MONTH(B18) - MONTH(A18) +
      IF(AND(DAY(A18)=1, B18=EOMONTH(B18, 0)), 1, 0) +
      IF(B18&lt;DATE(YEAR(B18),MONTH(A18),DAY(A18))-1, 12, 0) -
      IF(DAY(B18)&lt;DAY(A18)-1, 1,  0) +
      IF(AND(B18=EOMONTH(B18,0), DAY(EOMONTH(B18,0))&lt;DAY(A18)-1), 1, 0),
   12)
)</f>
        <v/>
      </c>
      <c r="F18" s="92" t="str">
        <f t="shared" ref="F18:F81" si="2" xml:space="preserve">
IF(OR(ISBLANK(A18),ISBLANK(B18),A18&gt;B18),"",
   IF(OR(AND(DAY(A18)=1, B18=EOMONTH(B18,0)), DAY(B18)=DAY(A18)-1, AND(B18=EOMONTH(B18,0), DAY(EOMONTH(B18,0))&lt;DAY(A18)-1)), 0,
      DAY(B18) - IF(DAY(A18)-1&lt;DAY(B18), DAY(A18)-1, 0) +
      IF(AND(DAY(B18)&lt;DAY(A18)-1, DAY(A18)-1&lt;DAY(EOMONTH(B18,-1))), DAY(EOMONTH(B18,-1)) - (DAY(A18)-1), 0) -
      IF(OR(DAY(A18)+29=DAY(B18), AND(DAY(EOMONTH(B18,-1))=31, DAY(A18)-2=DAY(B18))), 1, 0)
   )
)</f>
        <v/>
      </c>
      <c r="G18" s="93"/>
      <c r="H18" s="92" t="str">
        <f t="shared" ref="H18:H81" si="3" xml:space="preserve">
IF(OR(ISBLANK(A18),ISBLANK(B18),ISBLANK(G18)),"",
  IF(ISNUMBER(G18),
    TRUNC(D18*G18) +
    QUOTIENT(TRUNC((D18*G18-TRUNC(D18*G18))*12) +
      TRUNC(E18*G18) +
      QUOTIENT(TRUNC((((D18*G18-TRUNC(D18*G18))*12)-TRUNC((D18*G18-TRUNC(D18*G18))*12))*30) +
        TRUNC((E18*G18-TRUNC(E18*G18))*30) +
        TRUNC(F18*G18),
      30),
    12),
  "")
)</f>
        <v/>
      </c>
      <c r="I18" s="92" t="str">
        <f t="shared" ref="I18:I81" si="4" xml:space="preserve">
IF(OR(ISBLANK(A18),ISBLANK(B18),ISBLANK(G18)),"",
  IF(ISNUMBER(G18),
    MOD(TRUNC((D18*G18-TRUNC(D18*G18))*12) +
      TRUNC(E18*G18) +
      QUOTIENT(TRUNC((((D18*G18-TRUNC(D18*G18))*12)-TRUNC((D18*G18-TRUNC(D18*G18))*12))*30) +
        TRUNC((E18*G18-TRUNC(E18*G18))*30) +
        TRUNC(F18*G18),
      30),
    12),
    IF(OR(LEFT(G18,1)="주",LEFT(G18,1)="총"),
      TRUNC((D18*L18-TRUNC(D18*L18))*12) +
      TRUNC(E18*L18),
      QUOTIENT(L18*6,30)
    )
  )
)</f>
        <v/>
      </c>
      <c r="J18" s="92" t="str">
        <f t="shared" ref="J18:J81" si="5" xml:space="preserve">
IF(OR(ISBLANK(A18),ISBLANK(B18),ISBLANK(G18)),"",
  IF(ISNUMBER(G18),
    MOD(TRUNC((((D18*G18-TRUNC(D18*G18))*12)-TRUNC((D18*G18-TRUNC(D18*G18))*12))*30) +
      TRUNC((E18*G18-TRUNC(E18*G18))*30) +
      TRUNC(F18*G18),
    30),
    IF(LEFT(G18,1)="주",
      TRUNC((ROUND(E18*L18,1)-TRUNC(E18*L18))*30) +
      TRUNC(F18*L18),
      IF(LEFT(G18,1)="총",
        TRUNC((TRUNC(E18*L18,2)-TRUNC(E18*L18))*30) +
        TRUNC(F18*L18),
        TRUNC(MOD(L18*6,30))
      )
    )
  )
)</f>
        <v/>
      </c>
      <c r="K18" s="195"/>
      <c r="L18" s="261" t="str">
        <f t="shared" ref="L18:L81" si="6" xml:space="preserve">
IF(OR(ISBLANK(G18),ISNUMBER(G18)),"",
  IF(LEFT(G18,1)="주", SUBSTITUTE(SUBSTITUTE(G18,"주",""),"시간",""),
    IF(LEFT(G18,1)="총", TRUNC(TRUNC(SUBSTITUTE(SUBSTITUTE(G18,"총",""),"시간","") / (E18*30+F18), 2) * 7),
      IF(LEFT(G18,1)="합", SUBSTITUTE(SUBSTITUTE(G18,"합",""),"시간",""), 0)
    )
  ) / IF(A18&lt;38412, 44, IF(A18&lt;38777, 43, IF(A18&lt;40969, 42, 40)))
)</f>
        <v/>
      </c>
    </row>
    <row r="19" spans="1:12" ht="18" customHeight="1" x14ac:dyDescent="0.3">
      <c r="A19" s="90"/>
      <c r="B19" s="90"/>
      <c r="C19" s="91"/>
      <c r="D19" s="92" t="str">
        <f t="shared" si="0"/>
        <v/>
      </c>
      <c r="E19" s="92" t="str">
        <f t="shared" si="1"/>
        <v/>
      </c>
      <c r="F19" s="92" t="str">
        <f t="shared" si="2"/>
        <v/>
      </c>
      <c r="G19" s="93"/>
      <c r="H19" s="92" t="str">
        <f t="shared" si="3"/>
        <v/>
      </c>
      <c r="I19" s="92" t="str">
        <f t="shared" si="4"/>
        <v/>
      </c>
      <c r="J19" s="92" t="str">
        <f t="shared" si="5"/>
        <v/>
      </c>
      <c r="K19" s="195"/>
      <c r="L19" s="261" t="str">
        <f t="shared" si="6"/>
        <v/>
      </c>
    </row>
    <row r="20" spans="1:12" ht="18" customHeight="1" x14ac:dyDescent="0.3">
      <c r="A20" s="90"/>
      <c r="B20" s="90"/>
      <c r="C20" s="91"/>
      <c r="D20" s="92" t="str">
        <f t="shared" si="0"/>
        <v/>
      </c>
      <c r="E20" s="92" t="str">
        <f t="shared" si="1"/>
        <v/>
      </c>
      <c r="F20" s="92" t="str">
        <f t="shared" si="2"/>
        <v/>
      </c>
      <c r="G20" s="93"/>
      <c r="H20" s="92" t="str">
        <f t="shared" si="3"/>
        <v/>
      </c>
      <c r="I20" s="92" t="str">
        <f t="shared" si="4"/>
        <v/>
      </c>
      <c r="J20" s="92" t="str">
        <f t="shared" si="5"/>
        <v/>
      </c>
      <c r="K20" s="195"/>
      <c r="L20" s="261" t="str">
        <f t="shared" si="6"/>
        <v/>
      </c>
    </row>
    <row r="21" spans="1:12" ht="18" customHeight="1" x14ac:dyDescent="0.3">
      <c r="A21" s="90"/>
      <c r="B21" s="90"/>
      <c r="C21" s="91"/>
      <c r="D21" s="92" t="str">
        <f t="shared" si="0"/>
        <v/>
      </c>
      <c r="E21" s="92" t="str">
        <f t="shared" si="1"/>
        <v/>
      </c>
      <c r="F21" s="92" t="str">
        <f t="shared" si="2"/>
        <v/>
      </c>
      <c r="G21" s="93"/>
      <c r="H21" s="92" t="str">
        <f t="shared" si="3"/>
        <v/>
      </c>
      <c r="I21" s="92" t="str">
        <f t="shared" si="4"/>
        <v/>
      </c>
      <c r="J21" s="92" t="str">
        <f t="shared" si="5"/>
        <v/>
      </c>
      <c r="K21" s="195"/>
      <c r="L21" s="261" t="str">
        <f t="shared" si="6"/>
        <v/>
      </c>
    </row>
    <row r="22" spans="1:12" ht="18" customHeight="1" x14ac:dyDescent="0.3">
      <c r="A22" s="90"/>
      <c r="B22" s="90"/>
      <c r="C22" s="91"/>
      <c r="D22" s="92" t="str">
        <f t="shared" si="0"/>
        <v/>
      </c>
      <c r="E22" s="92" t="str">
        <f t="shared" si="1"/>
        <v/>
      </c>
      <c r="F22" s="92" t="str">
        <f t="shared" si="2"/>
        <v/>
      </c>
      <c r="G22" s="93"/>
      <c r="H22" s="92" t="str">
        <f t="shared" si="3"/>
        <v/>
      </c>
      <c r="I22" s="92" t="str">
        <f t="shared" si="4"/>
        <v/>
      </c>
      <c r="J22" s="92" t="str">
        <f t="shared" si="5"/>
        <v/>
      </c>
      <c r="K22" s="195"/>
      <c r="L22" s="261" t="str">
        <f t="shared" si="6"/>
        <v/>
      </c>
    </row>
    <row r="23" spans="1:12" s="98" customFormat="1" ht="18" customHeight="1" x14ac:dyDescent="0.3">
      <c r="A23" s="90"/>
      <c r="B23" s="90"/>
      <c r="C23" s="91"/>
      <c r="D23" s="92" t="str">
        <f t="shared" si="0"/>
        <v/>
      </c>
      <c r="E23" s="92" t="str">
        <f t="shared" si="1"/>
        <v/>
      </c>
      <c r="F23" s="92" t="str">
        <f t="shared" si="2"/>
        <v/>
      </c>
      <c r="G23" s="93"/>
      <c r="H23" s="92" t="str">
        <f t="shared" si="3"/>
        <v/>
      </c>
      <c r="I23" s="92" t="str">
        <f t="shared" si="4"/>
        <v/>
      </c>
      <c r="J23" s="92" t="str">
        <f t="shared" si="5"/>
        <v/>
      </c>
      <c r="K23" s="195"/>
      <c r="L23" s="261" t="str">
        <f t="shared" si="6"/>
        <v/>
      </c>
    </row>
    <row r="24" spans="1:12" ht="18" customHeight="1" x14ac:dyDescent="0.3">
      <c r="A24" s="90"/>
      <c r="B24" s="90"/>
      <c r="C24" s="91"/>
      <c r="D24" s="92" t="str">
        <f t="shared" si="0"/>
        <v/>
      </c>
      <c r="E24" s="92" t="str">
        <f t="shared" si="1"/>
        <v/>
      </c>
      <c r="F24" s="92" t="str">
        <f t="shared" si="2"/>
        <v/>
      </c>
      <c r="G24" s="93"/>
      <c r="H24" s="92" t="str">
        <f t="shared" si="3"/>
        <v/>
      </c>
      <c r="I24" s="92" t="str">
        <f t="shared" si="4"/>
        <v/>
      </c>
      <c r="J24" s="92" t="str">
        <f t="shared" si="5"/>
        <v/>
      </c>
      <c r="K24" s="195"/>
      <c r="L24" s="261" t="str">
        <f t="shared" si="6"/>
        <v/>
      </c>
    </row>
    <row r="25" spans="1:12" ht="18" customHeight="1" x14ac:dyDescent="0.3">
      <c r="A25" s="90"/>
      <c r="B25" s="90"/>
      <c r="C25" s="91"/>
      <c r="D25" s="92" t="str">
        <f t="shared" si="0"/>
        <v/>
      </c>
      <c r="E25" s="92" t="str">
        <f t="shared" si="1"/>
        <v/>
      </c>
      <c r="F25" s="92" t="str">
        <f t="shared" si="2"/>
        <v/>
      </c>
      <c r="G25" s="93"/>
      <c r="H25" s="92" t="str">
        <f t="shared" si="3"/>
        <v/>
      </c>
      <c r="I25" s="92" t="str">
        <f t="shared" si="4"/>
        <v/>
      </c>
      <c r="J25" s="92" t="str">
        <f t="shared" si="5"/>
        <v/>
      </c>
      <c r="K25" s="195"/>
      <c r="L25" s="261" t="str">
        <f t="shared" si="6"/>
        <v/>
      </c>
    </row>
    <row r="26" spans="1:12" ht="18" customHeight="1" x14ac:dyDescent="0.3">
      <c r="A26" s="90"/>
      <c r="B26" s="90"/>
      <c r="C26" s="91"/>
      <c r="D26" s="92" t="str">
        <f t="shared" si="0"/>
        <v/>
      </c>
      <c r="E26" s="92" t="str">
        <f t="shared" si="1"/>
        <v/>
      </c>
      <c r="F26" s="92" t="str">
        <f t="shared" si="2"/>
        <v/>
      </c>
      <c r="G26" s="93"/>
      <c r="H26" s="92" t="str">
        <f t="shared" si="3"/>
        <v/>
      </c>
      <c r="I26" s="92" t="str">
        <f t="shared" si="4"/>
        <v/>
      </c>
      <c r="J26" s="92" t="str">
        <f t="shared" si="5"/>
        <v/>
      </c>
      <c r="K26" s="195"/>
      <c r="L26" s="261" t="str">
        <f t="shared" si="6"/>
        <v/>
      </c>
    </row>
    <row r="27" spans="1:12" ht="18" customHeight="1" x14ac:dyDescent="0.3">
      <c r="A27" s="90"/>
      <c r="B27" s="90"/>
      <c r="C27" s="91"/>
      <c r="D27" s="92" t="str">
        <f t="shared" si="0"/>
        <v/>
      </c>
      <c r="E27" s="92" t="str">
        <f t="shared" si="1"/>
        <v/>
      </c>
      <c r="F27" s="92" t="str">
        <f t="shared" si="2"/>
        <v/>
      </c>
      <c r="G27" s="93"/>
      <c r="H27" s="92" t="str">
        <f t="shared" si="3"/>
        <v/>
      </c>
      <c r="I27" s="92" t="str">
        <f t="shared" si="4"/>
        <v/>
      </c>
      <c r="J27" s="92" t="str">
        <f t="shared" si="5"/>
        <v/>
      </c>
      <c r="K27" s="195"/>
      <c r="L27" s="261" t="str">
        <f t="shared" si="6"/>
        <v/>
      </c>
    </row>
    <row r="28" spans="1:12" ht="18" customHeight="1" x14ac:dyDescent="0.3">
      <c r="A28" s="90"/>
      <c r="B28" s="90"/>
      <c r="C28" s="91"/>
      <c r="D28" s="92" t="str">
        <f t="shared" si="0"/>
        <v/>
      </c>
      <c r="E28" s="92" t="str">
        <f t="shared" si="1"/>
        <v/>
      </c>
      <c r="F28" s="92" t="str">
        <f t="shared" si="2"/>
        <v/>
      </c>
      <c r="G28" s="93"/>
      <c r="H28" s="92" t="str">
        <f t="shared" si="3"/>
        <v/>
      </c>
      <c r="I28" s="92" t="str">
        <f t="shared" si="4"/>
        <v/>
      </c>
      <c r="J28" s="92" t="str">
        <f t="shared" si="5"/>
        <v/>
      </c>
      <c r="K28" s="195"/>
      <c r="L28" s="261" t="str">
        <f t="shared" si="6"/>
        <v/>
      </c>
    </row>
    <row r="29" spans="1:12" ht="18" customHeight="1" x14ac:dyDescent="0.3">
      <c r="A29" s="90"/>
      <c r="B29" s="90"/>
      <c r="C29" s="91"/>
      <c r="D29" s="92" t="str">
        <f t="shared" si="0"/>
        <v/>
      </c>
      <c r="E29" s="92" t="str">
        <f t="shared" si="1"/>
        <v/>
      </c>
      <c r="F29" s="92" t="str">
        <f t="shared" si="2"/>
        <v/>
      </c>
      <c r="G29" s="93"/>
      <c r="H29" s="92" t="str">
        <f t="shared" si="3"/>
        <v/>
      </c>
      <c r="I29" s="92" t="str">
        <f t="shared" si="4"/>
        <v/>
      </c>
      <c r="J29" s="92" t="str">
        <f t="shared" si="5"/>
        <v/>
      </c>
      <c r="K29" s="195"/>
      <c r="L29" s="261" t="str">
        <f t="shared" si="6"/>
        <v/>
      </c>
    </row>
    <row r="30" spans="1:12" ht="18" customHeight="1" x14ac:dyDescent="0.3">
      <c r="A30" s="90"/>
      <c r="B30" s="90"/>
      <c r="C30" s="91"/>
      <c r="D30" s="92" t="str">
        <f t="shared" si="0"/>
        <v/>
      </c>
      <c r="E30" s="92" t="str">
        <f t="shared" si="1"/>
        <v/>
      </c>
      <c r="F30" s="92" t="str">
        <f t="shared" si="2"/>
        <v/>
      </c>
      <c r="G30" s="93"/>
      <c r="H30" s="92" t="str">
        <f t="shared" si="3"/>
        <v/>
      </c>
      <c r="I30" s="92" t="str">
        <f t="shared" si="4"/>
        <v/>
      </c>
      <c r="J30" s="92" t="str">
        <f t="shared" si="5"/>
        <v/>
      </c>
      <c r="K30" s="195"/>
      <c r="L30" s="261" t="str">
        <f t="shared" si="6"/>
        <v/>
      </c>
    </row>
    <row r="31" spans="1:12" ht="18" customHeight="1" x14ac:dyDescent="0.3">
      <c r="A31" s="90"/>
      <c r="B31" s="90"/>
      <c r="C31" s="91"/>
      <c r="D31" s="92" t="str">
        <f t="shared" si="0"/>
        <v/>
      </c>
      <c r="E31" s="92" t="str">
        <f t="shared" si="1"/>
        <v/>
      </c>
      <c r="F31" s="92" t="str">
        <f t="shared" si="2"/>
        <v/>
      </c>
      <c r="G31" s="93"/>
      <c r="H31" s="92" t="str">
        <f t="shared" si="3"/>
        <v/>
      </c>
      <c r="I31" s="92" t="str">
        <f t="shared" si="4"/>
        <v/>
      </c>
      <c r="J31" s="92" t="str">
        <f t="shared" si="5"/>
        <v/>
      </c>
      <c r="K31" s="195"/>
      <c r="L31" s="261" t="str">
        <f t="shared" si="6"/>
        <v/>
      </c>
    </row>
    <row r="32" spans="1:12" ht="18" customHeight="1" x14ac:dyDescent="0.3">
      <c r="A32" s="90"/>
      <c r="B32" s="90"/>
      <c r="C32" s="91"/>
      <c r="D32" s="92" t="str">
        <f t="shared" si="0"/>
        <v/>
      </c>
      <c r="E32" s="92" t="str">
        <f t="shared" si="1"/>
        <v/>
      </c>
      <c r="F32" s="92" t="str">
        <f t="shared" si="2"/>
        <v/>
      </c>
      <c r="G32" s="93"/>
      <c r="H32" s="92" t="str">
        <f t="shared" si="3"/>
        <v/>
      </c>
      <c r="I32" s="92" t="str">
        <f t="shared" si="4"/>
        <v/>
      </c>
      <c r="J32" s="92" t="str">
        <f t="shared" si="5"/>
        <v/>
      </c>
      <c r="K32" s="195"/>
      <c r="L32" s="261" t="str">
        <f t="shared" si="6"/>
        <v/>
      </c>
    </row>
    <row r="33" spans="1:13" ht="18" customHeight="1" x14ac:dyDescent="0.3">
      <c r="A33" s="90"/>
      <c r="B33" s="90"/>
      <c r="C33" s="91"/>
      <c r="D33" s="92" t="str">
        <f t="shared" si="0"/>
        <v/>
      </c>
      <c r="E33" s="92" t="str">
        <f t="shared" si="1"/>
        <v/>
      </c>
      <c r="F33" s="92" t="str">
        <f t="shared" si="2"/>
        <v/>
      </c>
      <c r="G33" s="93"/>
      <c r="H33" s="92" t="str">
        <f t="shared" si="3"/>
        <v/>
      </c>
      <c r="I33" s="92" t="str">
        <f t="shared" si="4"/>
        <v/>
      </c>
      <c r="J33" s="92" t="str">
        <f t="shared" si="5"/>
        <v/>
      </c>
      <c r="K33" s="195"/>
      <c r="L33" s="261" t="str">
        <f t="shared" si="6"/>
        <v/>
      </c>
    </row>
    <row r="34" spans="1:13" ht="18" customHeight="1" x14ac:dyDescent="0.3">
      <c r="A34" s="90"/>
      <c r="B34" s="90"/>
      <c r="C34" s="91"/>
      <c r="D34" s="92" t="str">
        <f t="shared" si="0"/>
        <v/>
      </c>
      <c r="E34" s="92" t="str">
        <f t="shared" si="1"/>
        <v/>
      </c>
      <c r="F34" s="92" t="str">
        <f t="shared" si="2"/>
        <v/>
      </c>
      <c r="G34" s="93"/>
      <c r="H34" s="92" t="str">
        <f t="shared" si="3"/>
        <v/>
      </c>
      <c r="I34" s="92" t="str">
        <f t="shared" si="4"/>
        <v/>
      </c>
      <c r="J34" s="92" t="str">
        <f t="shared" si="5"/>
        <v/>
      </c>
      <c r="K34" s="195"/>
      <c r="L34" s="261" t="str">
        <f t="shared" si="6"/>
        <v/>
      </c>
    </row>
    <row r="35" spans="1:13" ht="18" customHeight="1" x14ac:dyDescent="0.3">
      <c r="A35" s="90"/>
      <c r="B35" s="90"/>
      <c r="C35" s="91"/>
      <c r="D35" s="92" t="str">
        <f t="shared" si="0"/>
        <v/>
      </c>
      <c r="E35" s="92" t="str">
        <f t="shared" si="1"/>
        <v/>
      </c>
      <c r="F35" s="92" t="str">
        <f t="shared" si="2"/>
        <v/>
      </c>
      <c r="G35" s="93"/>
      <c r="H35" s="92" t="str">
        <f t="shared" si="3"/>
        <v/>
      </c>
      <c r="I35" s="92" t="str">
        <f t="shared" si="4"/>
        <v/>
      </c>
      <c r="J35" s="92" t="str">
        <f t="shared" si="5"/>
        <v/>
      </c>
      <c r="K35" s="195"/>
      <c r="L35" s="261" t="str">
        <f t="shared" si="6"/>
        <v/>
      </c>
    </row>
    <row r="36" spans="1:13" ht="18" customHeight="1" x14ac:dyDescent="0.3">
      <c r="A36" s="90"/>
      <c r="B36" s="90"/>
      <c r="C36" s="91"/>
      <c r="D36" s="92" t="str">
        <f t="shared" si="0"/>
        <v/>
      </c>
      <c r="E36" s="92" t="str">
        <f t="shared" si="1"/>
        <v/>
      </c>
      <c r="F36" s="92" t="str">
        <f t="shared" si="2"/>
        <v/>
      </c>
      <c r="G36" s="93"/>
      <c r="H36" s="92" t="str">
        <f t="shared" si="3"/>
        <v/>
      </c>
      <c r="I36" s="92" t="str">
        <f t="shared" si="4"/>
        <v/>
      </c>
      <c r="J36" s="92" t="str">
        <f t="shared" si="5"/>
        <v/>
      </c>
      <c r="K36" s="195"/>
      <c r="L36" s="261" t="str">
        <f t="shared" si="6"/>
        <v/>
      </c>
    </row>
    <row r="37" spans="1:13" ht="18" customHeight="1" x14ac:dyDescent="0.3">
      <c r="A37" s="90"/>
      <c r="B37" s="90"/>
      <c r="C37" s="91"/>
      <c r="D37" s="92" t="str">
        <f t="shared" si="0"/>
        <v/>
      </c>
      <c r="E37" s="92" t="str">
        <f t="shared" si="1"/>
        <v/>
      </c>
      <c r="F37" s="92" t="str">
        <f t="shared" si="2"/>
        <v/>
      </c>
      <c r="G37" s="93"/>
      <c r="H37" s="92" t="str">
        <f t="shared" si="3"/>
        <v/>
      </c>
      <c r="I37" s="92" t="str">
        <f t="shared" si="4"/>
        <v/>
      </c>
      <c r="J37" s="92" t="str">
        <f t="shared" si="5"/>
        <v/>
      </c>
      <c r="K37" s="195"/>
      <c r="L37" s="261" t="str">
        <f t="shared" si="6"/>
        <v/>
      </c>
    </row>
    <row r="38" spans="1:13" ht="18" customHeight="1" x14ac:dyDescent="0.3">
      <c r="A38" s="90"/>
      <c r="B38" s="90"/>
      <c r="C38" s="91"/>
      <c r="D38" s="92" t="str">
        <f t="shared" si="0"/>
        <v/>
      </c>
      <c r="E38" s="92" t="str">
        <f t="shared" si="1"/>
        <v/>
      </c>
      <c r="F38" s="92" t="str">
        <f t="shared" si="2"/>
        <v/>
      </c>
      <c r="G38" s="93"/>
      <c r="H38" s="92" t="str">
        <f t="shared" si="3"/>
        <v/>
      </c>
      <c r="I38" s="92" t="str">
        <f t="shared" si="4"/>
        <v/>
      </c>
      <c r="J38" s="92" t="str">
        <f t="shared" si="5"/>
        <v/>
      </c>
      <c r="K38" s="195"/>
      <c r="L38" s="261" t="str">
        <f t="shared" si="6"/>
        <v/>
      </c>
    </row>
    <row r="39" spans="1:13" ht="18" customHeight="1" x14ac:dyDescent="0.3">
      <c r="A39" s="90"/>
      <c r="B39" s="90"/>
      <c r="C39" s="91"/>
      <c r="D39" s="92" t="str">
        <f t="shared" si="0"/>
        <v/>
      </c>
      <c r="E39" s="92" t="str">
        <f t="shared" si="1"/>
        <v/>
      </c>
      <c r="F39" s="92" t="str">
        <f t="shared" si="2"/>
        <v/>
      </c>
      <c r="G39" s="93"/>
      <c r="H39" s="92" t="str">
        <f t="shared" si="3"/>
        <v/>
      </c>
      <c r="I39" s="92" t="str">
        <f t="shared" si="4"/>
        <v/>
      </c>
      <c r="J39" s="92" t="str">
        <f t="shared" si="5"/>
        <v/>
      </c>
      <c r="K39" s="195"/>
      <c r="L39" s="261" t="str">
        <f t="shared" si="6"/>
        <v/>
      </c>
    </row>
    <row r="40" spans="1:13" ht="18" customHeight="1" x14ac:dyDescent="0.3">
      <c r="A40" s="90"/>
      <c r="B40" s="90"/>
      <c r="C40" s="91"/>
      <c r="D40" s="92" t="str">
        <f t="shared" si="0"/>
        <v/>
      </c>
      <c r="E40" s="92" t="str">
        <f t="shared" si="1"/>
        <v/>
      </c>
      <c r="F40" s="92" t="str">
        <f t="shared" si="2"/>
        <v/>
      </c>
      <c r="G40" s="93"/>
      <c r="H40" s="92" t="str">
        <f t="shared" si="3"/>
        <v/>
      </c>
      <c r="I40" s="92" t="str">
        <f t="shared" si="4"/>
        <v/>
      </c>
      <c r="J40" s="92" t="str">
        <f t="shared" si="5"/>
        <v/>
      </c>
      <c r="K40" s="195"/>
      <c r="L40" s="261" t="str">
        <f t="shared" si="6"/>
        <v/>
      </c>
      <c r="M40" s="262" t="s">
        <v>303</v>
      </c>
    </row>
    <row r="41" spans="1:13" ht="18" customHeight="1" x14ac:dyDescent="0.3">
      <c r="A41" s="100"/>
      <c r="B41" s="100"/>
      <c r="C41" s="101"/>
      <c r="D41" s="102" t="str">
        <f t="shared" si="0"/>
        <v/>
      </c>
      <c r="E41" s="102" t="str">
        <f t="shared" si="1"/>
        <v/>
      </c>
      <c r="F41" s="102" t="str">
        <f t="shared" si="2"/>
        <v/>
      </c>
      <c r="G41" s="103"/>
      <c r="H41" s="102" t="str">
        <f t="shared" si="3"/>
        <v/>
      </c>
      <c r="I41" s="102" t="str">
        <f t="shared" si="4"/>
        <v/>
      </c>
      <c r="J41" s="102" t="str">
        <f t="shared" si="5"/>
        <v/>
      </c>
      <c r="K41" s="196"/>
      <c r="L41" s="261" t="str">
        <f t="shared" si="6"/>
        <v/>
      </c>
      <c r="M41" s="263" t="s">
        <v>304</v>
      </c>
    </row>
    <row r="42" spans="1:13" ht="18" customHeight="1" x14ac:dyDescent="0.3">
      <c r="A42" s="100"/>
      <c r="B42" s="100"/>
      <c r="C42" s="101"/>
      <c r="D42" s="102" t="str">
        <f t="shared" si="0"/>
        <v/>
      </c>
      <c r="E42" s="102" t="str">
        <f t="shared" si="1"/>
        <v/>
      </c>
      <c r="F42" s="102" t="str">
        <f t="shared" si="2"/>
        <v/>
      </c>
      <c r="G42" s="103"/>
      <c r="H42" s="102" t="str">
        <f t="shared" si="3"/>
        <v/>
      </c>
      <c r="I42" s="102" t="str">
        <f t="shared" si="4"/>
        <v/>
      </c>
      <c r="J42" s="102" t="str">
        <f t="shared" si="5"/>
        <v/>
      </c>
      <c r="K42" s="196"/>
      <c r="L42" s="261" t="str">
        <f t="shared" si="6"/>
        <v/>
      </c>
      <c r="M42" s="262" t="s">
        <v>302</v>
      </c>
    </row>
    <row r="43" spans="1:13" ht="18" customHeight="1" x14ac:dyDescent="0.3">
      <c r="A43" s="100"/>
      <c r="B43" s="100"/>
      <c r="C43" s="101"/>
      <c r="D43" s="102" t="str">
        <f t="shared" si="0"/>
        <v/>
      </c>
      <c r="E43" s="102" t="str">
        <f t="shared" si="1"/>
        <v/>
      </c>
      <c r="F43" s="102" t="str">
        <f t="shared" si="2"/>
        <v/>
      </c>
      <c r="G43" s="103"/>
      <c r="H43" s="102" t="str">
        <f t="shared" si="3"/>
        <v/>
      </c>
      <c r="I43" s="102" t="str">
        <f t="shared" si="4"/>
        <v/>
      </c>
      <c r="J43" s="102" t="str">
        <f t="shared" si="5"/>
        <v/>
      </c>
      <c r="K43" s="196"/>
      <c r="L43" s="261" t="str">
        <f t="shared" si="6"/>
        <v/>
      </c>
      <c r="M43" s="264" t="s">
        <v>305</v>
      </c>
    </row>
    <row r="44" spans="1:13" ht="18" customHeight="1" x14ac:dyDescent="0.3">
      <c r="A44" s="100"/>
      <c r="B44" s="100"/>
      <c r="C44" s="101"/>
      <c r="D44" s="102" t="str">
        <f t="shared" si="0"/>
        <v/>
      </c>
      <c r="E44" s="102" t="str">
        <f t="shared" si="1"/>
        <v/>
      </c>
      <c r="F44" s="102" t="str">
        <f t="shared" si="2"/>
        <v/>
      </c>
      <c r="G44" s="103"/>
      <c r="H44" s="102" t="str">
        <f t="shared" si="3"/>
        <v/>
      </c>
      <c r="I44" s="102" t="str">
        <f t="shared" si="4"/>
        <v/>
      </c>
      <c r="J44" s="102" t="str">
        <f t="shared" si="5"/>
        <v/>
      </c>
      <c r="K44" s="196"/>
      <c r="L44" s="261" t="str">
        <f t="shared" si="6"/>
        <v/>
      </c>
    </row>
    <row r="45" spans="1:13" ht="18" customHeight="1" x14ac:dyDescent="0.3">
      <c r="A45" s="100"/>
      <c r="B45" s="100"/>
      <c r="C45" s="101"/>
      <c r="D45" s="102" t="str">
        <f t="shared" si="0"/>
        <v/>
      </c>
      <c r="E45" s="102" t="str">
        <f t="shared" si="1"/>
        <v/>
      </c>
      <c r="F45" s="102" t="str">
        <f t="shared" si="2"/>
        <v/>
      </c>
      <c r="G45" s="103"/>
      <c r="H45" s="102" t="str">
        <f t="shared" si="3"/>
        <v/>
      </c>
      <c r="I45" s="102" t="str">
        <f t="shared" si="4"/>
        <v/>
      </c>
      <c r="J45" s="102" t="str">
        <f t="shared" si="5"/>
        <v/>
      </c>
      <c r="K45" s="196"/>
      <c r="L45" s="261" t="str">
        <f t="shared" si="6"/>
        <v/>
      </c>
    </row>
    <row r="46" spans="1:13" ht="18" customHeight="1" x14ac:dyDescent="0.3">
      <c r="A46" s="100"/>
      <c r="B46" s="100"/>
      <c r="C46" s="101"/>
      <c r="D46" s="102" t="str">
        <f t="shared" si="0"/>
        <v/>
      </c>
      <c r="E46" s="102" t="str">
        <f t="shared" si="1"/>
        <v/>
      </c>
      <c r="F46" s="102" t="str">
        <f t="shared" si="2"/>
        <v/>
      </c>
      <c r="G46" s="103"/>
      <c r="H46" s="102" t="str">
        <f t="shared" si="3"/>
        <v/>
      </c>
      <c r="I46" s="102" t="str">
        <f t="shared" si="4"/>
        <v/>
      </c>
      <c r="J46" s="102" t="str">
        <f t="shared" si="5"/>
        <v/>
      </c>
      <c r="K46" s="196"/>
      <c r="L46" s="261" t="str">
        <f t="shared" si="6"/>
        <v/>
      </c>
    </row>
    <row r="47" spans="1:13" ht="18" customHeight="1" x14ac:dyDescent="0.3">
      <c r="A47" s="100"/>
      <c r="B47" s="100"/>
      <c r="C47" s="101"/>
      <c r="D47" s="102" t="str">
        <f t="shared" si="0"/>
        <v/>
      </c>
      <c r="E47" s="102" t="str">
        <f t="shared" si="1"/>
        <v/>
      </c>
      <c r="F47" s="102" t="str">
        <f t="shared" si="2"/>
        <v/>
      </c>
      <c r="G47" s="103"/>
      <c r="H47" s="102" t="str">
        <f t="shared" si="3"/>
        <v/>
      </c>
      <c r="I47" s="102" t="str">
        <f t="shared" si="4"/>
        <v/>
      </c>
      <c r="J47" s="102" t="str">
        <f t="shared" si="5"/>
        <v/>
      </c>
      <c r="K47" s="196"/>
      <c r="L47" s="261" t="str">
        <f t="shared" si="6"/>
        <v/>
      </c>
    </row>
    <row r="48" spans="1:13" ht="18" customHeight="1" x14ac:dyDescent="0.3">
      <c r="A48" s="100"/>
      <c r="B48" s="100"/>
      <c r="C48" s="101"/>
      <c r="D48" s="102" t="str">
        <f t="shared" si="0"/>
        <v/>
      </c>
      <c r="E48" s="102" t="str">
        <f t="shared" si="1"/>
        <v/>
      </c>
      <c r="F48" s="102" t="str">
        <f t="shared" si="2"/>
        <v/>
      </c>
      <c r="G48" s="103"/>
      <c r="H48" s="102" t="str">
        <f t="shared" si="3"/>
        <v/>
      </c>
      <c r="I48" s="102" t="str">
        <f t="shared" si="4"/>
        <v/>
      </c>
      <c r="J48" s="102" t="str">
        <f t="shared" si="5"/>
        <v/>
      </c>
      <c r="K48" s="196"/>
      <c r="L48" s="261" t="str">
        <f t="shared" si="6"/>
        <v/>
      </c>
    </row>
    <row r="49" spans="1:12" ht="18" customHeight="1" x14ac:dyDescent="0.3">
      <c r="A49" s="100"/>
      <c r="B49" s="100"/>
      <c r="C49" s="101"/>
      <c r="D49" s="102" t="str">
        <f t="shared" si="0"/>
        <v/>
      </c>
      <c r="E49" s="102" t="str">
        <f t="shared" si="1"/>
        <v/>
      </c>
      <c r="F49" s="102" t="str">
        <f t="shared" si="2"/>
        <v/>
      </c>
      <c r="G49" s="103"/>
      <c r="H49" s="102" t="str">
        <f t="shared" si="3"/>
        <v/>
      </c>
      <c r="I49" s="102" t="str">
        <f t="shared" si="4"/>
        <v/>
      </c>
      <c r="J49" s="102" t="str">
        <f t="shared" si="5"/>
        <v/>
      </c>
      <c r="K49" s="196"/>
      <c r="L49" s="261" t="str">
        <f t="shared" si="6"/>
        <v/>
      </c>
    </row>
    <row r="50" spans="1:12" ht="18" customHeight="1" x14ac:dyDescent="0.3">
      <c r="A50" s="100"/>
      <c r="B50" s="100"/>
      <c r="C50" s="101"/>
      <c r="D50" s="102" t="str">
        <f t="shared" si="0"/>
        <v/>
      </c>
      <c r="E50" s="102" t="str">
        <f t="shared" si="1"/>
        <v/>
      </c>
      <c r="F50" s="102" t="str">
        <f t="shared" si="2"/>
        <v/>
      </c>
      <c r="G50" s="103"/>
      <c r="H50" s="102" t="str">
        <f t="shared" si="3"/>
        <v/>
      </c>
      <c r="I50" s="102" t="str">
        <f t="shared" si="4"/>
        <v/>
      </c>
      <c r="J50" s="102" t="str">
        <f t="shared" si="5"/>
        <v/>
      </c>
      <c r="K50" s="196"/>
      <c r="L50" s="261" t="str">
        <f t="shared" si="6"/>
        <v/>
      </c>
    </row>
    <row r="51" spans="1:12" ht="18" customHeight="1" x14ac:dyDescent="0.3">
      <c r="A51" s="100"/>
      <c r="B51" s="100"/>
      <c r="C51" s="101"/>
      <c r="D51" s="102" t="str">
        <f t="shared" si="0"/>
        <v/>
      </c>
      <c r="E51" s="102" t="str">
        <f t="shared" si="1"/>
        <v/>
      </c>
      <c r="F51" s="102" t="str">
        <f t="shared" si="2"/>
        <v/>
      </c>
      <c r="G51" s="103"/>
      <c r="H51" s="102" t="str">
        <f t="shared" si="3"/>
        <v/>
      </c>
      <c r="I51" s="102" t="str">
        <f t="shared" si="4"/>
        <v/>
      </c>
      <c r="J51" s="102" t="str">
        <f t="shared" si="5"/>
        <v/>
      </c>
      <c r="K51" s="196"/>
      <c r="L51" s="261" t="str">
        <f t="shared" si="6"/>
        <v/>
      </c>
    </row>
    <row r="52" spans="1:12" ht="18" customHeight="1" x14ac:dyDescent="0.3">
      <c r="A52" s="100"/>
      <c r="B52" s="100"/>
      <c r="C52" s="101"/>
      <c r="D52" s="102" t="str">
        <f t="shared" si="0"/>
        <v/>
      </c>
      <c r="E52" s="102" t="str">
        <f t="shared" si="1"/>
        <v/>
      </c>
      <c r="F52" s="102" t="str">
        <f t="shared" si="2"/>
        <v/>
      </c>
      <c r="G52" s="103"/>
      <c r="H52" s="102" t="str">
        <f t="shared" si="3"/>
        <v/>
      </c>
      <c r="I52" s="102" t="str">
        <f t="shared" si="4"/>
        <v/>
      </c>
      <c r="J52" s="102" t="str">
        <f t="shared" si="5"/>
        <v/>
      </c>
      <c r="K52" s="196"/>
      <c r="L52" s="261" t="str">
        <f t="shared" si="6"/>
        <v/>
      </c>
    </row>
    <row r="53" spans="1:12" ht="18" customHeight="1" x14ac:dyDescent="0.3">
      <c r="A53" s="100"/>
      <c r="B53" s="100"/>
      <c r="C53" s="101"/>
      <c r="D53" s="102" t="str">
        <f t="shared" si="0"/>
        <v/>
      </c>
      <c r="E53" s="102" t="str">
        <f t="shared" si="1"/>
        <v/>
      </c>
      <c r="F53" s="102" t="str">
        <f t="shared" si="2"/>
        <v/>
      </c>
      <c r="G53" s="103"/>
      <c r="H53" s="102" t="str">
        <f t="shared" si="3"/>
        <v/>
      </c>
      <c r="I53" s="102" t="str">
        <f t="shared" si="4"/>
        <v/>
      </c>
      <c r="J53" s="102" t="str">
        <f t="shared" si="5"/>
        <v/>
      </c>
      <c r="K53" s="196"/>
      <c r="L53" s="261" t="str">
        <f t="shared" si="6"/>
        <v/>
      </c>
    </row>
    <row r="54" spans="1:12" ht="18" customHeight="1" x14ac:dyDescent="0.3">
      <c r="A54" s="100"/>
      <c r="B54" s="100"/>
      <c r="C54" s="101"/>
      <c r="D54" s="102" t="str">
        <f t="shared" si="0"/>
        <v/>
      </c>
      <c r="E54" s="102" t="str">
        <f t="shared" si="1"/>
        <v/>
      </c>
      <c r="F54" s="102" t="str">
        <f t="shared" si="2"/>
        <v/>
      </c>
      <c r="G54" s="103"/>
      <c r="H54" s="102" t="str">
        <f t="shared" si="3"/>
        <v/>
      </c>
      <c r="I54" s="102" t="str">
        <f t="shared" si="4"/>
        <v/>
      </c>
      <c r="J54" s="102" t="str">
        <f t="shared" si="5"/>
        <v/>
      </c>
      <c r="K54" s="196"/>
      <c r="L54" s="261" t="str">
        <f t="shared" si="6"/>
        <v/>
      </c>
    </row>
    <row r="55" spans="1:12" ht="18" customHeight="1" x14ac:dyDescent="0.3">
      <c r="A55" s="100"/>
      <c r="B55" s="100"/>
      <c r="C55" s="101"/>
      <c r="D55" s="102" t="str">
        <f t="shared" si="0"/>
        <v/>
      </c>
      <c r="E55" s="102" t="str">
        <f t="shared" si="1"/>
        <v/>
      </c>
      <c r="F55" s="102" t="str">
        <f t="shared" si="2"/>
        <v/>
      </c>
      <c r="G55" s="103"/>
      <c r="H55" s="102" t="str">
        <f t="shared" si="3"/>
        <v/>
      </c>
      <c r="I55" s="102" t="str">
        <f t="shared" si="4"/>
        <v/>
      </c>
      <c r="J55" s="102" t="str">
        <f t="shared" si="5"/>
        <v/>
      </c>
      <c r="K55" s="196"/>
      <c r="L55" s="261" t="str">
        <f t="shared" si="6"/>
        <v/>
      </c>
    </row>
    <row r="56" spans="1:12" ht="18" customHeight="1" x14ac:dyDescent="0.3">
      <c r="A56" s="100"/>
      <c r="B56" s="100"/>
      <c r="C56" s="101"/>
      <c r="D56" s="102" t="str">
        <f t="shared" si="0"/>
        <v/>
      </c>
      <c r="E56" s="102" t="str">
        <f t="shared" si="1"/>
        <v/>
      </c>
      <c r="F56" s="102" t="str">
        <f t="shared" si="2"/>
        <v/>
      </c>
      <c r="G56" s="103"/>
      <c r="H56" s="102" t="str">
        <f t="shared" si="3"/>
        <v/>
      </c>
      <c r="I56" s="102" t="str">
        <f t="shared" si="4"/>
        <v/>
      </c>
      <c r="J56" s="102" t="str">
        <f t="shared" si="5"/>
        <v/>
      </c>
      <c r="K56" s="196"/>
      <c r="L56" s="261" t="str">
        <f t="shared" si="6"/>
        <v/>
      </c>
    </row>
    <row r="57" spans="1:12" ht="18" customHeight="1" x14ac:dyDescent="0.3">
      <c r="A57" s="100"/>
      <c r="B57" s="100"/>
      <c r="C57" s="101"/>
      <c r="D57" s="102" t="str">
        <f t="shared" si="0"/>
        <v/>
      </c>
      <c r="E57" s="102" t="str">
        <f t="shared" si="1"/>
        <v/>
      </c>
      <c r="F57" s="102" t="str">
        <f t="shared" si="2"/>
        <v/>
      </c>
      <c r="G57" s="103"/>
      <c r="H57" s="102" t="str">
        <f t="shared" si="3"/>
        <v/>
      </c>
      <c r="I57" s="102" t="str">
        <f t="shared" si="4"/>
        <v/>
      </c>
      <c r="J57" s="102" t="str">
        <f t="shared" si="5"/>
        <v/>
      </c>
      <c r="K57" s="196"/>
      <c r="L57" s="261" t="str">
        <f t="shared" si="6"/>
        <v/>
      </c>
    </row>
    <row r="58" spans="1:12" ht="18" customHeight="1" x14ac:dyDescent="0.3">
      <c r="A58" s="100"/>
      <c r="B58" s="100"/>
      <c r="C58" s="101"/>
      <c r="D58" s="102" t="str">
        <f t="shared" si="0"/>
        <v/>
      </c>
      <c r="E58" s="102" t="str">
        <f t="shared" si="1"/>
        <v/>
      </c>
      <c r="F58" s="102" t="str">
        <f t="shared" si="2"/>
        <v/>
      </c>
      <c r="G58" s="103"/>
      <c r="H58" s="102" t="str">
        <f t="shared" si="3"/>
        <v/>
      </c>
      <c r="I58" s="102" t="str">
        <f t="shared" si="4"/>
        <v/>
      </c>
      <c r="J58" s="102" t="str">
        <f t="shared" si="5"/>
        <v/>
      </c>
      <c r="K58" s="196"/>
      <c r="L58" s="261" t="str">
        <f t="shared" si="6"/>
        <v/>
      </c>
    </row>
    <row r="59" spans="1:12" ht="18" customHeight="1" x14ac:dyDescent="0.3">
      <c r="A59" s="100"/>
      <c r="B59" s="100"/>
      <c r="C59" s="101"/>
      <c r="D59" s="102" t="str">
        <f t="shared" si="0"/>
        <v/>
      </c>
      <c r="E59" s="102" t="str">
        <f t="shared" si="1"/>
        <v/>
      </c>
      <c r="F59" s="102" t="str">
        <f t="shared" si="2"/>
        <v/>
      </c>
      <c r="G59" s="103"/>
      <c r="H59" s="102" t="str">
        <f t="shared" si="3"/>
        <v/>
      </c>
      <c r="I59" s="102" t="str">
        <f t="shared" si="4"/>
        <v/>
      </c>
      <c r="J59" s="102" t="str">
        <f t="shared" si="5"/>
        <v/>
      </c>
      <c r="K59" s="196"/>
      <c r="L59" s="261" t="str">
        <f t="shared" si="6"/>
        <v/>
      </c>
    </row>
    <row r="60" spans="1:12" ht="18" customHeight="1" x14ac:dyDescent="0.3">
      <c r="A60" s="100"/>
      <c r="B60" s="100"/>
      <c r="C60" s="101"/>
      <c r="D60" s="102" t="str">
        <f t="shared" si="0"/>
        <v/>
      </c>
      <c r="E60" s="102" t="str">
        <f t="shared" si="1"/>
        <v/>
      </c>
      <c r="F60" s="102" t="str">
        <f t="shared" si="2"/>
        <v/>
      </c>
      <c r="G60" s="103"/>
      <c r="H60" s="102" t="str">
        <f t="shared" si="3"/>
        <v/>
      </c>
      <c r="I60" s="102" t="str">
        <f t="shared" si="4"/>
        <v/>
      </c>
      <c r="J60" s="102" t="str">
        <f t="shared" si="5"/>
        <v/>
      </c>
      <c r="K60" s="196"/>
      <c r="L60" s="261" t="str">
        <f t="shared" si="6"/>
        <v/>
      </c>
    </row>
    <row r="61" spans="1:12" ht="18" customHeight="1" x14ac:dyDescent="0.3">
      <c r="A61" s="100"/>
      <c r="B61" s="100"/>
      <c r="C61" s="101"/>
      <c r="D61" s="102" t="str">
        <f t="shared" si="0"/>
        <v/>
      </c>
      <c r="E61" s="102" t="str">
        <f t="shared" si="1"/>
        <v/>
      </c>
      <c r="F61" s="102" t="str">
        <f t="shared" si="2"/>
        <v/>
      </c>
      <c r="G61" s="103"/>
      <c r="H61" s="102" t="str">
        <f t="shared" si="3"/>
        <v/>
      </c>
      <c r="I61" s="102" t="str">
        <f t="shared" si="4"/>
        <v/>
      </c>
      <c r="J61" s="102" t="str">
        <f t="shared" si="5"/>
        <v/>
      </c>
      <c r="K61" s="196"/>
      <c r="L61" s="261" t="str">
        <f t="shared" si="6"/>
        <v/>
      </c>
    </row>
    <row r="62" spans="1:12" ht="18" customHeight="1" x14ac:dyDescent="0.3">
      <c r="A62" s="100"/>
      <c r="B62" s="100"/>
      <c r="C62" s="101"/>
      <c r="D62" s="102" t="str">
        <f t="shared" si="0"/>
        <v/>
      </c>
      <c r="E62" s="102" t="str">
        <f t="shared" si="1"/>
        <v/>
      </c>
      <c r="F62" s="102" t="str">
        <f t="shared" si="2"/>
        <v/>
      </c>
      <c r="G62" s="103"/>
      <c r="H62" s="102" t="str">
        <f t="shared" si="3"/>
        <v/>
      </c>
      <c r="I62" s="102" t="str">
        <f t="shared" si="4"/>
        <v/>
      </c>
      <c r="J62" s="102" t="str">
        <f t="shared" si="5"/>
        <v/>
      </c>
      <c r="K62" s="196"/>
      <c r="L62" s="261" t="str">
        <f t="shared" si="6"/>
        <v/>
      </c>
    </row>
    <row r="63" spans="1:12" ht="18" customHeight="1" x14ac:dyDescent="0.3">
      <c r="A63" s="100"/>
      <c r="B63" s="100"/>
      <c r="C63" s="101"/>
      <c r="D63" s="102" t="str">
        <f t="shared" si="0"/>
        <v/>
      </c>
      <c r="E63" s="102" t="str">
        <f t="shared" si="1"/>
        <v/>
      </c>
      <c r="F63" s="102" t="str">
        <f t="shared" si="2"/>
        <v/>
      </c>
      <c r="G63" s="103"/>
      <c r="H63" s="102" t="str">
        <f t="shared" si="3"/>
        <v/>
      </c>
      <c r="I63" s="102" t="str">
        <f t="shared" si="4"/>
        <v/>
      </c>
      <c r="J63" s="102" t="str">
        <f t="shared" si="5"/>
        <v/>
      </c>
      <c r="K63" s="196"/>
      <c r="L63" s="261" t="str">
        <f t="shared" si="6"/>
        <v/>
      </c>
    </row>
    <row r="64" spans="1:12" ht="18" customHeight="1" x14ac:dyDescent="0.3">
      <c r="A64" s="100"/>
      <c r="B64" s="100"/>
      <c r="C64" s="101"/>
      <c r="D64" s="102" t="str">
        <f t="shared" si="0"/>
        <v/>
      </c>
      <c r="E64" s="102" t="str">
        <f t="shared" si="1"/>
        <v/>
      </c>
      <c r="F64" s="102" t="str">
        <f t="shared" si="2"/>
        <v/>
      </c>
      <c r="G64" s="103"/>
      <c r="H64" s="102" t="str">
        <f t="shared" si="3"/>
        <v/>
      </c>
      <c r="I64" s="102" t="str">
        <f t="shared" si="4"/>
        <v/>
      </c>
      <c r="J64" s="102" t="str">
        <f t="shared" si="5"/>
        <v/>
      </c>
      <c r="K64" s="196"/>
      <c r="L64" s="261" t="str">
        <f t="shared" si="6"/>
        <v/>
      </c>
    </row>
    <row r="65" spans="1:12" ht="18" customHeight="1" x14ac:dyDescent="0.3">
      <c r="A65" s="100"/>
      <c r="B65" s="100"/>
      <c r="C65" s="101"/>
      <c r="D65" s="102" t="str">
        <f t="shared" si="0"/>
        <v/>
      </c>
      <c r="E65" s="102" t="str">
        <f t="shared" si="1"/>
        <v/>
      </c>
      <c r="F65" s="102" t="str">
        <f t="shared" si="2"/>
        <v/>
      </c>
      <c r="G65" s="103"/>
      <c r="H65" s="102" t="str">
        <f t="shared" si="3"/>
        <v/>
      </c>
      <c r="I65" s="102" t="str">
        <f t="shared" si="4"/>
        <v/>
      </c>
      <c r="J65" s="102" t="str">
        <f t="shared" si="5"/>
        <v/>
      </c>
      <c r="K65" s="196"/>
      <c r="L65" s="261" t="str">
        <f t="shared" si="6"/>
        <v/>
      </c>
    </row>
    <row r="66" spans="1:12" ht="18" customHeight="1" x14ac:dyDescent="0.3">
      <c r="A66" s="100"/>
      <c r="B66" s="100"/>
      <c r="C66" s="101"/>
      <c r="D66" s="102" t="str">
        <f t="shared" si="0"/>
        <v/>
      </c>
      <c r="E66" s="102" t="str">
        <f t="shared" si="1"/>
        <v/>
      </c>
      <c r="F66" s="102" t="str">
        <f t="shared" si="2"/>
        <v/>
      </c>
      <c r="G66" s="103"/>
      <c r="H66" s="102" t="str">
        <f t="shared" si="3"/>
        <v/>
      </c>
      <c r="I66" s="102" t="str">
        <f t="shared" si="4"/>
        <v/>
      </c>
      <c r="J66" s="102" t="str">
        <f t="shared" si="5"/>
        <v/>
      </c>
      <c r="K66" s="196"/>
      <c r="L66" s="261" t="str">
        <f t="shared" si="6"/>
        <v/>
      </c>
    </row>
    <row r="67" spans="1:12" ht="18" customHeight="1" x14ac:dyDescent="0.3">
      <c r="A67" s="100"/>
      <c r="B67" s="100"/>
      <c r="C67" s="101"/>
      <c r="D67" s="102" t="str">
        <f t="shared" si="0"/>
        <v/>
      </c>
      <c r="E67" s="102" t="str">
        <f t="shared" si="1"/>
        <v/>
      </c>
      <c r="F67" s="102" t="str">
        <f t="shared" si="2"/>
        <v/>
      </c>
      <c r="G67" s="103"/>
      <c r="H67" s="102" t="str">
        <f t="shared" si="3"/>
        <v/>
      </c>
      <c r="I67" s="102" t="str">
        <f t="shared" si="4"/>
        <v/>
      </c>
      <c r="J67" s="102" t="str">
        <f t="shared" si="5"/>
        <v/>
      </c>
      <c r="K67" s="196"/>
      <c r="L67" s="261" t="str">
        <f t="shared" si="6"/>
        <v/>
      </c>
    </row>
    <row r="68" spans="1:12" ht="18" customHeight="1" x14ac:dyDescent="0.3">
      <c r="A68" s="100"/>
      <c r="B68" s="100"/>
      <c r="C68" s="101"/>
      <c r="D68" s="102" t="str">
        <f t="shared" si="0"/>
        <v/>
      </c>
      <c r="E68" s="102" t="str">
        <f t="shared" si="1"/>
        <v/>
      </c>
      <c r="F68" s="102" t="str">
        <f t="shared" si="2"/>
        <v/>
      </c>
      <c r="G68" s="103"/>
      <c r="H68" s="102" t="str">
        <f t="shared" si="3"/>
        <v/>
      </c>
      <c r="I68" s="102" t="str">
        <f t="shared" si="4"/>
        <v/>
      </c>
      <c r="J68" s="102" t="str">
        <f t="shared" si="5"/>
        <v/>
      </c>
      <c r="K68" s="196"/>
      <c r="L68" s="261" t="str">
        <f t="shared" si="6"/>
        <v/>
      </c>
    </row>
    <row r="69" spans="1:12" ht="18" customHeight="1" x14ac:dyDescent="0.3">
      <c r="A69" s="100"/>
      <c r="B69" s="100"/>
      <c r="C69" s="101"/>
      <c r="D69" s="102" t="str">
        <f t="shared" si="0"/>
        <v/>
      </c>
      <c r="E69" s="102" t="str">
        <f t="shared" si="1"/>
        <v/>
      </c>
      <c r="F69" s="102" t="str">
        <f t="shared" si="2"/>
        <v/>
      </c>
      <c r="G69" s="103"/>
      <c r="H69" s="102" t="str">
        <f t="shared" si="3"/>
        <v/>
      </c>
      <c r="I69" s="102" t="str">
        <f t="shared" si="4"/>
        <v/>
      </c>
      <c r="J69" s="102" t="str">
        <f t="shared" si="5"/>
        <v/>
      </c>
      <c r="K69" s="196"/>
      <c r="L69" s="261" t="str">
        <f t="shared" si="6"/>
        <v/>
      </c>
    </row>
    <row r="70" spans="1:12" ht="18" customHeight="1" x14ac:dyDescent="0.3">
      <c r="A70" s="100"/>
      <c r="B70" s="100"/>
      <c r="C70" s="101"/>
      <c r="D70" s="102" t="str">
        <f t="shared" si="0"/>
        <v/>
      </c>
      <c r="E70" s="102" t="str">
        <f t="shared" si="1"/>
        <v/>
      </c>
      <c r="F70" s="102" t="str">
        <f t="shared" si="2"/>
        <v/>
      </c>
      <c r="G70" s="103"/>
      <c r="H70" s="102" t="str">
        <f t="shared" si="3"/>
        <v/>
      </c>
      <c r="I70" s="102" t="str">
        <f t="shared" si="4"/>
        <v/>
      </c>
      <c r="J70" s="102" t="str">
        <f t="shared" si="5"/>
        <v/>
      </c>
      <c r="K70" s="196"/>
      <c r="L70" s="261" t="str">
        <f t="shared" si="6"/>
        <v/>
      </c>
    </row>
    <row r="71" spans="1:12" ht="18" customHeight="1" x14ac:dyDescent="0.3">
      <c r="A71" s="100"/>
      <c r="B71" s="100"/>
      <c r="C71" s="101"/>
      <c r="D71" s="102" t="str">
        <f t="shared" si="0"/>
        <v/>
      </c>
      <c r="E71" s="102" t="str">
        <f t="shared" si="1"/>
        <v/>
      </c>
      <c r="F71" s="102" t="str">
        <f t="shared" si="2"/>
        <v/>
      </c>
      <c r="G71" s="103"/>
      <c r="H71" s="102" t="str">
        <f t="shared" si="3"/>
        <v/>
      </c>
      <c r="I71" s="102" t="str">
        <f t="shared" si="4"/>
        <v/>
      </c>
      <c r="J71" s="102" t="str">
        <f t="shared" si="5"/>
        <v/>
      </c>
      <c r="K71" s="196"/>
      <c r="L71" s="261" t="str">
        <f t="shared" si="6"/>
        <v/>
      </c>
    </row>
    <row r="72" spans="1:12" ht="18" customHeight="1" x14ac:dyDescent="0.3">
      <c r="A72" s="100"/>
      <c r="B72" s="100"/>
      <c r="C72" s="101"/>
      <c r="D72" s="102" t="str">
        <f t="shared" si="0"/>
        <v/>
      </c>
      <c r="E72" s="102" t="str">
        <f t="shared" si="1"/>
        <v/>
      </c>
      <c r="F72" s="102" t="str">
        <f t="shared" si="2"/>
        <v/>
      </c>
      <c r="G72" s="103"/>
      <c r="H72" s="102" t="str">
        <f t="shared" si="3"/>
        <v/>
      </c>
      <c r="I72" s="102" t="str">
        <f t="shared" si="4"/>
        <v/>
      </c>
      <c r="J72" s="102" t="str">
        <f t="shared" si="5"/>
        <v/>
      </c>
      <c r="K72" s="196"/>
      <c r="L72" s="261" t="str">
        <f t="shared" si="6"/>
        <v/>
      </c>
    </row>
    <row r="73" spans="1:12" ht="18" customHeight="1" x14ac:dyDescent="0.3">
      <c r="A73" s="100"/>
      <c r="B73" s="100"/>
      <c r="C73" s="101"/>
      <c r="D73" s="102" t="str">
        <f t="shared" si="0"/>
        <v/>
      </c>
      <c r="E73" s="102" t="str">
        <f t="shared" si="1"/>
        <v/>
      </c>
      <c r="F73" s="102" t="str">
        <f t="shared" si="2"/>
        <v/>
      </c>
      <c r="G73" s="103"/>
      <c r="H73" s="102" t="str">
        <f t="shared" si="3"/>
        <v/>
      </c>
      <c r="I73" s="102" t="str">
        <f t="shared" si="4"/>
        <v/>
      </c>
      <c r="J73" s="102" t="str">
        <f t="shared" si="5"/>
        <v/>
      </c>
      <c r="K73" s="196"/>
      <c r="L73" s="261" t="str">
        <f t="shared" si="6"/>
        <v/>
      </c>
    </row>
    <row r="74" spans="1:12" ht="18" customHeight="1" x14ac:dyDescent="0.3">
      <c r="A74" s="100"/>
      <c r="B74" s="100"/>
      <c r="C74" s="101"/>
      <c r="D74" s="102" t="str">
        <f t="shared" si="0"/>
        <v/>
      </c>
      <c r="E74" s="102" t="str">
        <f t="shared" si="1"/>
        <v/>
      </c>
      <c r="F74" s="102" t="str">
        <f t="shared" si="2"/>
        <v/>
      </c>
      <c r="G74" s="103"/>
      <c r="H74" s="102" t="str">
        <f t="shared" si="3"/>
        <v/>
      </c>
      <c r="I74" s="102" t="str">
        <f t="shared" si="4"/>
        <v/>
      </c>
      <c r="J74" s="102" t="str">
        <f t="shared" si="5"/>
        <v/>
      </c>
      <c r="K74" s="196"/>
      <c r="L74" s="261" t="str">
        <f t="shared" si="6"/>
        <v/>
      </c>
    </row>
    <row r="75" spans="1:12" ht="18" customHeight="1" x14ac:dyDescent="0.3">
      <c r="A75" s="100"/>
      <c r="B75" s="100"/>
      <c r="C75" s="101"/>
      <c r="D75" s="102" t="str">
        <f t="shared" si="0"/>
        <v/>
      </c>
      <c r="E75" s="102" t="str">
        <f t="shared" si="1"/>
        <v/>
      </c>
      <c r="F75" s="102" t="str">
        <f t="shared" si="2"/>
        <v/>
      </c>
      <c r="G75" s="103"/>
      <c r="H75" s="102" t="str">
        <f t="shared" si="3"/>
        <v/>
      </c>
      <c r="I75" s="102" t="str">
        <f t="shared" si="4"/>
        <v/>
      </c>
      <c r="J75" s="102" t="str">
        <f t="shared" si="5"/>
        <v/>
      </c>
      <c r="K75" s="196"/>
      <c r="L75" s="261" t="str">
        <f t="shared" si="6"/>
        <v/>
      </c>
    </row>
    <row r="76" spans="1:12" ht="18" customHeight="1" x14ac:dyDescent="0.3">
      <c r="A76" s="100"/>
      <c r="B76" s="100"/>
      <c r="C76" s="101"/>
      <c r="D76" s="102" t="str">
        <f t="shared" si="0"/>
        <v/>
      </c>
      <c r="E76" s="102" t="str">
        <f t="shared" si="1"/>
        <v/>
      </c>
      <c r="F76" s="102" t="str">
        <f t="shared" si="2"/>
        <v/>
      </c>
      <c r="G76" s="103"/>
      <c r="H76" s="102" t="str">
        <f t="shared" si="3"/>
        <v/>
      </c>
      <c r="I76" s="102" t="str">
        <f t="shared" si="4"/>
        <v/>
      </c>
      <c r="J76" s="102" t="str">
        <f t="shared" si="5"/>
        <v/>
      </c>
      <c r="K76" s="196"/>
      <c r="L76" s="261" t="str">
        <f t="shared" si="6"/>
        <v/>
      </c>
    </row>
    <row r="77" spans="1:12" ht="18" customHeight="1" x14ac:dyDescent="0.3">
      <c r="A77" s="100"/>
      <c r="B77" s="100"/>
      <c r="C77" s="101"/>
      <c r="D77" s="102" t="str">
        <f t="shared" si="0"/>
        <v/>
      </c>
      <c r="E77" s="102" t="str">
        <f t="shared" si="1"/>
        <v/>
      </c>
      <c r="F77" s="102" t="str">
        <f t="shared" si="2"/>
        <v/>
      </c>
      <c r="G77" s="103"/>
      <c r="H77" s="102" t="str">
        <f t="shared" si="3"/>
        <v/>
      </c>
      <c r="I77" s="102" t="str">
        <f t="shared" si="4"/>
        <v/>
      </c>
      <c r="J77" s="102" t="str">
        <f t="shared" si="5"/>
        <v/>
      </c>
      <c r="K77" s="196"/>
      <c r="L77" s="261" t="str">
        <f t="shared" si="6"/>
        <v/>
      </c>
    </row>
    <row r="78" spans="1:12" ht="18" customHeight="1" x14ac:dyDescent="0.3">
      <c r="A78" s="100"/>
      <c r="B78" s="100"/>
      <c r="C78" s="101"/>
      <c r="D78" s="102" t="str">
        <f t="shared" si="0"/>
        <v/>
      </c>
      <c r="E78" s="102" t="str">
        <f t="shared" si="1"/>
        <v/>
      </c>
      <c r="F78" s="102" t="str">
        <f t="shared" si="2"/>
        <v/>
      </c>
      <c r="G78" s="103"/>
      <c r="H78" s="102" t="str">
        <f t="shared" si="3"/>
        <v/>
      </c>
      <c r="I78" s="102" t="str">
        <f t="shared" si="4"/>
        <v/>
      </c>
      <c r="J78" s="102" t="str">
        <f t="shared" si="5"/>
        <v/>
      </c>
      <c r="K78" s="196"/>
      <c r="L78" s="261" t="str">
        <f t="shared" si="6"/>
        <v/>
      </c>
    </row>
    <row r="79" spans="1:12" ht="18" customHeight="1" x14ac:dyDescent="0.3">
      <c r="A79" s="100"/>
      <c r="B79" s="100"/>
      <c r="C79" s="101"/>
      <c r="D79" s="102" t="str">
        <f t="shared" si="0"/>
        <v/>
      </c>
      <c r="E79" s="102" t="str">
        <f t="shared" si="1"/>
        <v/>
      </c>
      <c r="F79" s="102" t="str">
        <f t="shared" si="2"/>
        <v/>
      </c>
      <c r="G79" s="103"/>
      <c r="H79" s="102" t="str">
        <f t="shared" si="3"/>
        <v/>
      </c>
      <c r="I79" s="102" t="str">
        <f t="shared" si="4"/>
        <v/>
      </c>
      <c r="J79" s="102" t="str">
        <f t="shared" si="5"/>
        <v/>
      </c>
      <c r="K79" s="196"/>
      <c r="L79" s="261" t="str">
        <f t="shared" si="6"/>
        <v/>
      </c>
    </row>
    <row r="80" spans="1:12" ht="18" customHeight="1" x14ac:dyDescent="0.3">
      <c r="A80" s="100"/>
      <c r="B80" s="100"/>
      <c r="C80" s="101"/>
      <c r="D80" s="102" t="str">
        <f t="shared" si="0"/>
        <v/>
      </c>
      <c r="E80" s="102" t="str">
        <f t="shared" si="1"/>
        <v/>
      </c>
      <c r="F80" s="102" t="str">
        <f t="shared" si="2"/>
        <v/>
      </c>
      <c r="G80" s="103"/>
      <c r="H80" s="102" t="str">
        <f t="shared" si="3"/>
        <v/>
      </c>
      <c r="I80" s="102" t="str">
        <f t="shared" si="4"/>
        <v/>
      </c>
      <c r="J80" s="102" t="str">
        <f t="shared" si="5"/>
        <v/>
      </c>
      <c r="K80" s="196"/>
      <c r="L80" s="261" t="str">
        <f t="shared" si="6"/>
        <v/>
      </c>
    </row>
    <row r="81" spans="1:12" ht="18" customHeight="1" x14ac:dyDescent="0.3">
      <c r="A81" s="100"/>
      <c r="B81" s="100"/>
      <c r="C81" s="101"/>
      <c r="D81" s="102" t="str">
        <f t="shared" si="0"/>
        <v/>
      </c>
      <c r="E81" s="102" t="str">
        <f t="shared" si="1"/>
        <v/>
      </c>
      <c r="F81" s="102" t="str">
        <f t="shared" si="2"/>
        <v/>
      </c>
      <c r="G81" s="103"/>
      <c r="H81" s="102" t="str">
        <f t="shared" si="3"/>
        <v/>
      </c>
      <c r="I81" s="102" t="str">
        <f t="shared" si="4"/>
        <v/>
      </c>
      <c r="J81" s="102" t="str">
        <f t="shared" si="5"/>
        <v/>
      </c>
      <c r="K81" s="196"/>
      <c r="L81" s="261" t="str">
        <f t="shared" si="6"/>
        <v/>
      </c>
    </row>
    <row r="82" spans="1:12" ht="18" customHeight="1" x14ac:dyDescent="0.3">
      <c r="A82" s="100"/>
      <c r="B82" s="100"/>
      <c r="C82" s="101"/>
      <c r="D82" s="102" t="str">
        <f t="shared" ref="D82:D99" si="7" xml:space="preserve">
IF(OR(ISBLANK(A82),ISBLANK(B82),A82&gt;B82),"",
   YEAR(B82) - YEAR(A82) +
   IF(AND(MONTH(A82)=1, DAY(A82)=1, MONTH(B82)=12, DAY(B82)=31), 1, 0) -
   IF(B82&lt;DATE(YEAR(B82),MONTH(A82),DAY(A82))-1, 1, 0)
)</f>
        <v/>
      </c>
      <c r="E82" s="102" t="str">
        <f t="shared" ref="E82:E99" si="8" xml:space="preserve">
IF(OR(ISBLANK(A82),ISBLANK(B82),A82&gt;B82),"",
   MOD(MONTH(B82) - MONTH(A82) +
      IF(AND(DAY(A82)=1, B82=EOMONTH(B82, 0)), 1, 0) +
      IF(B82&lt;DATE(YEAR(B82),MONTH(A82),DAY(A82))-1, 12, 0) -
      IF(DAY(B82)&lt;DAY(A82)-1, 1,  0) +
      IF(AND(B82=EOMONTH(B82,0), DAY(EOMONTH(B82,0))&lt;DAY(A82)-1), 1, 0),
   12)
)</f>
        <v/>
      </c>
      <c r="F82" s="102" t="str">
        <f t="shared" ref="F82:F99" si="9" xml:space="preserve">
IF(OR(ISBLANK(A82),ISBLANK(B82),A82&gt;B82),"",
   IF(OR(AND(DAY(A82)=1, B82=EOMONTH(B82,0)), DAY(B82)=DAY(A82)-1, AND(B82=EOMONTH(B82,0), DAY(EOMONTH(B82,0))&lt;DAY(A82)-1)), 0,
      DAY(B82) - IF(DAY(A82)-1&lt;DAY(B82), DAY(A82)-1, 0) +
      IF(AND(DAY(B82)&lt;DAY(A82)-1, DAY(A82)-1&lt;DAY(EOMONTH(B82,-1))), DAY(EOMONTH(B82,-1)) - (DAY(A82)-1), 0) -
      IF(OR(DAY(A82)+29=DAY(B82), AND(DAY(EOMONTH(B82,-1))=31, DAY(A82)-2=DAY(B82))), 1, 0)
   )
)</f>
        <v/>
      </c>
      <c r="G82" s="103"/>
      <c r="H82" s="102" t="str">
        <f t="shared" ref="H82:H99" si="10" xml:space="preserve">
IF(OR(ISBLANK(A82),ISBLANK(B82),ISBLANK(G82)),"",
  IF(ISNUMBER(G82),
    TRUNC(D82*G82) +
    QUOTIENT(TRUNC((D82*G82-TRUNC(D82*G82))*12) +
      TRUNC(E82*G82) +
      QUOTIENT(TRUNC((((D82*G82-TRUNC(D82*G82))*12)-TRUNC((D82*G82-TRUNC(D82*G82))*12))*30) +
        TRUNC((E82*G82-TRUNC(E82*G82))*30) +
        TRUNC(F82*G82),
      30),
    12),
  "")
)</f>
        <v/>
      </c>
      <c r="I82" s="102" t="str">
        <f t="shared" ref="I82:I99" si="11" xml:space="preserve">
IF(OR(ISBLANK(A82),ISBLANK(B82),ISBLANK(G82)),"",
  IF(ISNUMBER(G82),
    MOD(TRUNC((D82*G82-TRUNC(D82*G82))*12) +
      TRUNC(E82*G82) +
      QUOTIENT(TRUNC((((D82*G82-TRUNC(D82*G82))*12)-TRUNC((D82*G82-TRUNC(D82*G82))*12))*30) +
        TRUNC((E82*G82-TRUNC(E82*G82))*30) +
        TRUNC(F82*G82),
      30),
    12),
    IF(OR(LEFT(G82,1)="주",LEFT(G82,1)="총"),
      TRUNC((D82*L82-TRUNC(D82*L82))*12) +
      TRUNC(E82*L82),
      QUOTIENT(L82*6,30)
    )
  )
)</f>
        <v/>
      </c>
      <c r="J82" s="102" t="str">
        <f t="shared" ref="J82:J99" si="12" xml:space="preserve">
IF(OR(ISBLANK(A82),ISBLANK(B82),ISBLANK(G82)),"",
  IF(ISNUMBER(G82),
    MOD(TRUNC((((D82*G82-TRUNC(D82*G82))*12)-TRUNC((D82*G82-TRUNC(D82*G82))*12))*30) +
      TRUNC((E82*G82-TRUNC(E82*G82))*30) +
      TRUNC(F82*G82),
    30),
    IF(LEFT(G82,1)="주",
      TRUNC((ROUND(E82*L82,1)-TRUNC(E82*L82))*30) +
      TRUNC(F82*L82),
      IF(LEFT(G82,1)="총",
        TRUNC((TRUNC(E82*L82,2)-TRUNC(E82*L82))*30) +
        TRUNC(F82*L82),
        TRUNC(MOD(L82*6,30))
      )
    )
  )
)</f>
        <v/>
      </c>
      <c r="K82" s="196"/>
      <c r="L82" s="261" t="str">
        <f t="shared" ref="L82:L99" si="13" xml:space="preserve">
IF(OR(ISBLANK(G82),ISNUMBER(G82)),"",
  IF(LEFT(G82,1)="주", SUBSTITUTE(SUBSTITUTE(G82,"주",""),"시간",""),
    IF(LEFT(G82,1)="총", TRUNC(TRUNC(SUBSTITUTE(SUBSTITUTE(G82,"총",""),"시간","") / (E82*30+F82), 2) * 7),
      IF(LEFT(G82,1)="합", SUBSTITUTE(SUBSTITUTE(G82,"합",""),"시간",""), 0)
    )
  ) / IF(A82&lt;38412, 44, IF(A82&lt;38777, 43, IF(A82&lt;40969, 42, 40)))
)</f>
        <v/>
      </c>
    </row>
    <row r="83" spans="1:12" ht="18" customHeight="1" x14ac:dyDescent="0.3">
      <c r="A83" s="100"/>
      <c r="B83" s="100"/>
      <c r="C83" s="101"/>
      <c r="D83" s="102" t="str">
        <f t="shared" si="7"/>
        <v/>
      </c>
      <c r="E83" s="102" t="str">
        <f t="shared" si="8"/>
        <v/>
      </c>
      <c r="F83" s="102" t="str">
        <f t="shared" si="9"/>
        <v/>
      </c>
      <c r="G83" s="103"/>
      <c r="H83" s="102" t="str">
        <f t="shared" si="10"/>
        <v/>
      </c>
      <c r="I83" s="102" t="str">
        <f t="shared" si="11"/>
        <v/>
      </c>
      <c r="J83" s="102" t="str">
        <f t="shared" si="12"/>
        <v/>
      </c>
      <c r="K83" s="196"/>
      <c r="L83" s="261" t="str">
        <f t="shared" si="13"/>
        <v/>
      </c>
    </row>
    <row r="84" spans="1:12" ht="18" customHeight="1" x14ac:dyDescent="0.3">
      <c r="A84" s="100"/>
      <c r="B84" s="100"/>
      <c r="C84" s="101"/>
      <c r="D84" s="102" t="str">
        <f t="shared" si="7"/>
        <v/>
      </c>
      <c r="E84" s="102" t="str">
        <f t="shared" si="8"/>
        <v/>
      </c>
      <c r="F84" s="102" t="str">
        <f t="shared" si="9"/>
        <v/>
      </c>
      <c r="G84" s="103"/>
      <c r="H84" s="102" t="str">
        <f t="shared" si="10"/>
        <v/>
      </c>
      <c r="I84" s="102" t="str">
        <f t="shared" si="11"/>
        <v/>
      </c>
      <c r="J84" s="102" t="str">
        <f t="shared" si="12"/>
        <v/>
      </c>
      <c r="K84" s="196"/>
      <c r="L84" s="261" t="str">
        <f t="shared" si="13"/>
        <v/>
      </c>
    </row>
    <row r="85" spans="1:12" ht="18" customHeight="1" x14ac:dyDescent="0.3">
      <c r="A85" s="100"/>
      <c r="B85" s="100"/>
      <c r="C85" s="101"/>
      <c r="D85" s="102" t="str">
        <f t="shared" si="7"/>
        <v/>
      </c>
      <c r="E85" s="102" t="str">
        <f t="shared" si="8"/>
        <v/>
      </c>
      <c r="F85" s="102" t="str">
        <f t="shared" si="9"/>
        <v/>
      </c>
      <c r="G85" s="103"/>
      <c r="H85" s="102" t="str">
        <f t="shared" si="10"/>
        <v/>
      </c>
      <c r="I85" s="102" t="str">
        <f t="shared" si="11"/>
        <v/>
      </c>
      <c r="J85" s="102" t="str">
        <f t="shared" si="12"/>
        <v/>
      </c>
      <c r="K85" s="196"/>
      <c r="L85" s="261" t="str">
        <f t="shared" si="13"/>
        <v/>
      </c>
    </row>
    <row r="86" spans="1:12" ht="18" customHeight="1" x14ac:dyDescent="0.3">
      <c r="A86" s="100"/>
      <c r="B86" s="100"/>
      <c r="C86" s="101"/>
      <c r="D86" s="102" t="str">
        <f t="shared" si="7"/>
        <v/>
      </c>
      <c r="E86" s="102" t="str">
        <f t="shared" si="8"/>
        <v/>
      </c>
      <c r="F86" s="102" t="str">
        <f t="shared" si="9"/>
        <v/>
      </c>
      <c r="G86" s="103"/>
      <c r="H86" s="102" t="str">
        <f t="shared" si="10"/>
        <v/>
      </c>
      <c r="I86" s="102" t="str">
        <f t="shared" si="11"/>
        <v/>
      </c>
      <c r="J86" s="102" t="str">
        <f t="shared" si="12"/>
        <v/>
      </c>
      <c r="K86" s="196"/>
      <c r="L86" s="261" t="str">
        <f t="shared" si="13"/>
        <v/>
      </c>
    </row>
    <row r="87" spans="1:12" ht="18" customHeight="1" x14ac:dyDescent="0.3">
      <c r="A87" s="100"/>
      <c r="B87" s="100"/>
      <c r="C87" s="101"/>
      <c r="D87" s="102" t="str">
        <f t="shared" si="7"/>
        <v/>
      </c>
      <c r="E87" s="102" t="str">
        <f t="shared" si="8"/>
        <v/>
      </c>
      <c r="F87" s="102" t="str">
        <f t="shared" si="9"/>
        <v/>
      </c>
      <c r="G87" s="103"/>
      <c r="H87" s="102" t="str">
        <f t="shared" si="10"/>
        <v/>
      </c>
      <c r="I87" s="102" t="str">
        <f t="shared" si="11"/>
        <v/>
      </c>
      <c r="J87" s="102" t="str">
        <f t="shared" si="12"/>
        <v/>
      </c>
      <c r="K87" s="196"/>
      <c r="L87" s="261" t="str">
        <f t="shared" si="13"/>
        <v/>
      </c>
    </row>
    <row r="88" spans="1:12" ht="18" customHeight="1" x14ac:dyDescent="0.3">
      <c r="A88" s="100"/>
      <c r="B88" s="100"/>
      <c r="C88" s="101"/>
      <c r="D88" s="102" t="str">
        <f t="shared" si="7"/>
        <v/>
      </c>
      <c r="E88" s="102" t="str">
        <f t="shared" si="8"/>
        <v/>
      </c>
      <c r="F88" s="102" t="str">
        <f t="shared" si="9"/>
        <v/>
      </c>
      <c r="G88" s="103"/>
      <c r="H88" s="102" t="str">
        <f t="shared" si="10"/>
        <v/>
      </c>
      <c r="I88" s="102" t="str">
        <f t="shared" si="11"/>
        <v/>
      </c>
      <c r="J88" s="102" t="str">
        <f t="shared" si="12"/>
        <v/>
      </c>
      <c r="K88" s="196"/>
      <c r="L88" s="261" t="str">
        <f t="shared" si="13"/>
        <v/>
      </c>
    </row>
    <row r="89" spans="1:12" ht="18" customHeight="1" x14ac:dyDescent="0.3">
      <c r="A89" s="100"/>
      <c r="B89" s="100"/>
      <c r="C89" s="101"/>
      <c r="D89" s="102" t="str">
        <f t="shared" si="7"/>
        <v/>
      </c>
      <c r="E89" s="102" t="str">
        <f t="shared" si="8"/>
        <v/>
      </c>
      <c r="F89" s="102" t="str">
        <f t="shared" si="9"/>
        <v/>
      </c>
      <c r="G89" s="103"/>
      <c r="H89" s="102" t="str">
        <f t="shared" si="10"/>
        <v/>
      </c>
      <c r="I89" s="102" t="str">
        <f t="shared" si="11"/>
        <v/>
      </c>
      <c r="J89" s="102" t="str">
        <f t="shared" si="12"/>
        <v/>
      </c>
      <c r="K89" s="196"/>
      <c r="L89" s="261" t="str">
        <f t="shared" si="13"/>
        <v/>
      </c>
    </row>
    <row r="90" spans="1:12" ht="18" customHeight="1" x14ac:dyDescent="0.3">
      <c r="A90" s="100"/>
      <c r="B90" s="100"/>
      <c r="C90" s="101"/>
      <c r="D90" s="102" t="str">
        <f t="shared" si="7"/>
        <v/>
      </c>
      <c r="E90" s="102" t="str">
        <f t="shared" si="8"/>
        <v/>
      </c>
      <c r="F90" s="102" t="str">
        <f t="shared" si="9"/>
        <v/>
      </c>
      <c r="G90" s="103"/>
      <c r="H90" s="102" t="str">
        <f t="shared" si="10"/>
        <v/>
      </c>
      <c r="I90" s="102" t="str">
        <f t="shared" si="11"/>
        <v/>
      </c>
      <c r="J90" s="102" t="str">
        <f t="shared" si="12"/>
        <v/>
      </c>
      <c r="K90" s="196"/>
      <c r="L90" s="261" t="str">
        <f t="shared" si="13"/>
        <v/>
      </c>
    </row>
    <row r="91" spans="1:12" ht="18" customHeight="1" x14ac:dyDescent="0.3">
      <c r="A91" s="100"/>
      <c r="B91" s="100"/>
      <c r="C91" s="101"/>
      <c r="D91" s="102" t="str">
        <f t="shared" si="7"/>
        <v/>
      </c>
      <c r="E91" s="102" t="str">
        <f t="shared" si="8"/>
        <v/>
      </c>
      <c r="F91" s="102" t="str">
        <f t="shared" si="9"/>
        <v/>
      </c>
      <c r="G91" s="103"/>
      <c r="H91" s="102" t="str">
        <f t="shared" si="10"/>
        <v/>
      </c>
      <c r="I91" s="102" t="str">
        <f t="shared" si="11"/>
        <v/>
      </c>
      <c r="J91" s="102" t="str">
        <f t="shared" si="12"/>
        <v/>
      </c>
      <c r="K91" s="196"/>
      <c r="L91" s="261" t="str">
        <f t="shared" si="13"/>
        <v/>
      </c>
    </row>
    <row r="92" spans="1:12" ht="18" customHeight="1" x14ac:dyDescent="0.3">
      <c r="A92" s="100"/>
      <c r="B92" s="100"/>
      <c r="C92" s="101"/>
      <c r="D92" s="102" t="str">
        <f t="shared" si="7"/>
        <v/>
      </c>
      <c r="E92" s="102" t="str">
        <f t="shared" si="8"/>
        <v/>
      </c>
      <c r="F92" s="102" t="str">
        <f t="shared" si="9"/>
        <v/>
      </c>
      <c r="G92" s="103"/>
      <c r="H92" s="102" t="str">
        <f t="shared" si="10"/>
        <v/>
      </c>
      <c r="I92" s="102" t="str">
        <f t="shared" si="11"/>
        <v/>
      </c>
      <c r="J92" s="102" t="str">
        <f t="shared" si="12"/>
        <v/>
      </c>
      <c r="K92" s="196"/>
      <c r="L92" s="261" t="str">
        <f t="shared" si="13"/>
        <v/>
      </c>
    </row>
    <row r="93" spans="1:12" ht="18" customHeight="1" x14ac:dyDescent="0.3">
      <c r="A93" s="100"/>
      <c r="B93" s="100"/>
      <c r="C93" s="101"/>
      <c r="D93" s="102" t="str">
        <f t="shared" si="7"/>
        <v/>
      </c>
      <c r="E93" s="102" t="str">
        <f t="shared" si="8"/>
        <v/>
      </c>
      <c r="F93" s="102" t="str">
        <f t="shared" si="9"/>
        <v/>
      </c>
      <c r="G93" s="103"/>
      <c r="H93" s="102" t="str">
        <f t="shared" si="10"/>
        <v/>
      </c>
      <c r="I93" s="102" t="str">
        <f t="shared" si="11"/>
        <v/>
      </c>
      <c r="J93" s="102" t="str">
        <f t="shared" si="12"/>
        <v/>
      </c>
      <c r="K93" s="196"/>
      <c r="L93" s="261" t="str">
        <f t="shared" si="13"/>
        <v/>
      </c>
    </row>
    <row r="94" spans="1:12" ht="18" customHeight="1" x14ac:dyDescent="0.3">
      <c r="A94" s="100"/>
      <c r="B94" s="100"/>
      <c r="C94" s="101"/>
      <c r="D94" s="102" t="str">
        <f t="shared" si="7"/>
        <v/>
      </c>
      <c r="E94" s="102" t="str">
        <f t="shared" si="8"/>
        <v/>
      </c>
      <c r="F94" s="102" t="str">
        <f t="shared" si="9"/>
        <v/>
      </c>
      <c r="G94" s="103"/>
      <c r="H94" s="102" t="str">
        <f t="shared" si="10"/>
        <v/>
      </c>
      <c r="I94" s="102" t="str">
        <f t="shared" si="11"/>
        <v/>
      </c>
      <c r="J94" s="102" t="str">
        <f t="shared" si="12"/>
        <v/>
      </c>
      <c r="K94" s="196"/>
      <c r="L94" s="261" t="str">
        <f t="shared" si="13"/>
        <v/>
      </c>
    </row>
    <row r="95" spans="1:12" ht="18" customHeight="1" x14ac:dyDescent="0.3">
      <c r="A95" s="100"/>
      <c r="B95" s="100"/>
      <c r="C95" s="101"/>
      <c r="D95" s="102" t="str">
        <f t="shared" si="7"/>
        <v/>
      </c>
      <c r="E95" s="102" t="str">
        <f t="shared" si="8"/>
        <v/>
      </c>
      <c r="F95" s="102" t="str">
        <f t="shared" si="9"/>
        <v/>
      </c>
      <c r="G95" s="103"/>
      <c r="H95" s="102" t="str">
        <f t="shared" si="10"/>
        <v/>
      </c>
      <c r="I95" s="102" t="str">
        <f t="shared" si="11"/>
        <v/>
      </c>
      <c r="J95" s="102" t="str">
        <f t="shared" si="12"/>
        <v/>
      </c>
      <c r="K95" s="196"/>
      <c r="L95" s="261" t="str">
        <f t="shared" si="13"/>
        <v/>
      </c>
    </row>
    <row r="96" spans="1:12" ht="18" customHeight="1" x14ac:dyDescent="0.3">
      <c r="A96" s="100"/>
      <c r="B96" s="100"/>
      <c r="C96" s="101"/>
      <c r="D96" s="102" t="str">
        <f t="shared" si="7"/>
        <v/>
      </c>
      <c r="E96" s="102" t="str">
        <f t="shared" si="8"/>
        <v/>
      </c>
      <c r="F96" s="102" t="str">
        <f t="shared" si="9"/>
        <v/>
      </c>
      <c r="G96" s="103"/>
      <c r="H96" s="102" t="str">
        <f t="shared" si="10"/>
        <v/>
      </c>
      <c r="I96" s="102" t="str">
        <f t="shared" si="11"/>
        <v/>
      </c>
      <c r="J96" s="102" t="str">
        <f t="shared" si="12"/>
        <v/>
      </c>
      <c r="K96" s="196"/>
      <c r="L96" s="261" t="str">
        <f t="shared" si="13"/>
        <v/>
      </c>
    </row>
    <row r="97" spans="1:12" ht="18" customHeight="1" x14ac:dyDescent="0.3">
      <c r="A97" s="100"/>
      <c r="B97" s="100"/>
      <c r="C97" s="101"/>
      <c r="D97" s="102" t="str">
        <f t="shared" si="7"/>
        <v/>
      </c>
      <c r="E97" s="102" t="str">
        <f t="shared" si="8"/>
        <v/>
      </c>
      <c r="F97" s="102" t="str">
        <f t="shared" si="9"/>
        <v/>
      </c>
      <c r="G97" s="103"/>
      <c r="H97" s="102" t="str">
        <f t="shared" si="10"/>
        <v/>
      </c>
      <c r="I97" s="102" t="str">
        <f t="shared" si="11"/>
        <v/>
      </c>
      <c r="J97" s="102" t="str">
        <f t="shared" si="12"/>
        <v/>
      </c>
      <c r="K97" s="196"/>
      <c r="L97" s="261" t="str">
        <f t="shared" si="13"/>
        <v/>
      </c>
    </row>
    <row r="98" spans="1:12" ht="18" customHeight="1" x14ac:dyDescent="0.3">
      <c r="A98" s="100"/>
      <c r="B98" s="100"/>
      <c r="C98" s="101"/>
      <c r="D98" s="102" t="str">
        <f t="shared" si="7"/>
        <v/>
      </c>
      <c r="E98" s="102" t="str">
        <f t="shared" si="8"/>
        <v/>
      </c>
      <c r="F98" s="102" t="str">
        <f t="shared" si="9"/>
        <v/>
      </c>
      <c r="G98" s="103"/>
      <c r="H98" s="102" t="str">
        <f t="shared" si="10"/>
        <v/>
      </c>
      <c r="I98" s="102" t="str">
        <f t="shared" si="11"/>
        <v/>
      </c>
      <c r="J98" s="102" t="str">
        <f t="shared" si="12"/>
        <v/>
      </c>
      <c r="K98" s="196"/>
      <c r="L98" s="261" t="str">
        <f t="shared" si="13"/>
        <v/>
      </c>
    </row>
    <row r="99" spans="1:12" ht="18" customHeight="1" x14ac:dyDescent="0.3">
      <c r="A99" s="100"/>
      <c r="B99" s="104"/>
      <c r="C99" s="105"/>
      <c r="D99" s="102" t="str">
        <f t="shared" si="7"/>
        <v/>
      </c>
      <c r="E99" s="102" t="str">
        <f t="shared" si="8"/>
        <v/>
      </c>
      <c r="F99" s="102" t="str">
        <f t="shared" si="9"/>
        <v/>
      </c>
      <c r="G99" s="103"/>
      <c r="H99" s="102" t="str">
        <f t="shared" si="10"/>
        <v/>
      </c>
      <c r="I99" s="102" t="str">
        <f t="shared" si="11"/>
        <v/>
      </c>
      <c r="J99" s="102" t="str">
        <f t="shared" si="12"/>
        <v/>
      </c>
      <c r="K99" s="196"/>
      <c r="L99" s="261" t="str">
        <f t="shared" si="13"/>
        <v/>
      </c>
    </row>
  </sheetData>
  <sheetProtection password="CF3E" sheet="1" objects="1" scenarios="1"/>
  <mergeCells count="28">
    <mergeCell ref="K14:K16"/>
    <mergeCell ref="A15:B15"/>
    <mergeCell ref="C15:C16"/>
    <mergeCell ref="D12:F12"/>
    <mergeCell ref="H12:J12"/>
    <mergeCell ref="D13:F13"/>
    <mergeCell ref="A14:F14"/>
    <mergeCell ref="G14:G16"/>
    <mergeCell ref="H14:J14"/>
    <mergeCell ref="D10:F10"/>
    <mergeCell ref="H10:H11"/>
    <mergeCell ref="I10:J10"/>
    <mergeCell ref="D11:F11"/>
    <mergeCell ref="I11:J11"/>
    <mergeCell ref="A1:K2"/>
    <mergeCell ref="A3:K4"/>
    <mergeCell ref="A5:A9"/>
    <mergeCell ref="C5:F5"/>
    <mergeCell ref="H5:J5"/>
    <mergeCell ref="D6:F6"/>
    <mergeCell ref="H6:J6"/>
    <mergeCell ref="C7:F7"/>
    <mergeCell ref="H7:J7"/>
    <mergeCell ref="C8:F8"/>
    <mergeCell ref="H8:J8"/>
    <mergeCell ref="C9:F9"/>
    <mergeCell ref="H9:J9"/>
    <mergeCell ref="B8:B9"/>
  </mergeCells>
  <phoneticPr fontId="20" type="noConversion"/>
  <conditionalFormatting sqref="A41:K99">
    <cfRule type="expression" dxfId="3" priority="5" stopIfTrue="1">
      <formula>$A41&gt;0</formula>
    </cfRule>
  </conditionalFormatting>
  <conditionalFormatting sqref="B17:B98">
    <cfRule type="expression" dxfId="2" priority="4">
      <formula>AND($B18&gt;$B17,$B17&gt;$A18)</formula>
    </cfRule>
  </conditionalFormatting>
  <conditionalFormatting sqref="A18:A99">
    <cfRule type="expression" dxfId="1" priority="3">
      <formula>AND($A17&lt;$A18,$A18&lt;=$B17)</formula>
    </cfRule>
  </conditionalFormatting>
  <conditionalFormatting sqref="D16:F99 H16:J99">
    <cfRule type="cellIs" dxfId="0" priority="1" operator="equal">
      <formula>0</formula>
    </cfRule>
  </conditionalFormatting>
  <dataValidations count="3">
    <dataValidation type="list" allowBlank="1" showInputMessage="1" showErrorMessage="1" prompt="목록에서 _x000a_선택하세요." sqref="C7:F7">
      <formula1>기산</formula1>
    </dataValidation>
    <dataValidation type="list" allowBlank="1" showInputMessage="1" showErrorMessage="1" prompt="목록에서 _x000a_선택하세요." sqref="C8:F8">
      <formula1>학령</formula1>
    </dataValidation>
    <dataValidation type="list" allowBlank="1" showInputMessage="1" showErrorMessage="1" prompt="목록에서_x000a_선택하세요." sqref="C9:F9">
      <formula1>가산</formula1>
    </dataValidation>
  </dataValidations>
  <printOptions horizontalCentered="1"/>
  <pageMargins left="0.4" right="0.4" top="0.89999999999999991" bottom="0.6" header="0" footer="0"/>
  <pageSetup paperSize="9" orientation="portrait" blackAndWhite="1" r:id="rId1"/>
  <headerFooter alignWithMargins="0"/>
  <ignoredErrors>
    <ignoredError sqref="K10:K11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4">
    <tabColor rgb="FFFFFF00"/>
    <pageSetUpPr fitToPage="1"/>
  </sheetPr>
  <dimension ref="A1:F42"/>
  <sheetViews>
    <sheetView showGridLines="0" showZeros="0" zoomScaleNormal="100" workbookViewId="0">
      <selection activeCell="C1" sqref="C1"/>
    </sheetView>
  </sheetViews>
  <sheetFormatPr defaultRowHeight="15.95" customHeight="1" x14ac:dyDescent="0.3"/>
  <cols>
    <col min="1" max="1" width="17.125" style="194" customWidth="1"/>
    <col min="2" max="2" width="57.75" style="125" bestFit="1" customWidth="1"/>
    <col min="3" max="3" width="3" style="224" bestFit="1" customWidth="1"/>
    <col min="4" max="4" width="37.5" style="186" bestFit="1" customWidth="1"/>
    <col min="5" max="6" width="9" style="136"/>
    <col min="7" max="16384" width="9" style="111"/>
  </cols>
  <sheetData>
    <row r="1" spans="1:6" ht="15.95" customHeight="1" x14ac:dyDescent="0.3">
      <c r="A1" s="232" t="s">
        <v>212</v>
      </c>
      <c r="B1" s="233" t="s">
        <v>213</v>
      </c>
      <c r="D1" s="257" t="s">
        <v>294</v>
      </c>
    </row>
    <row r="2" spans="1:6" ht="15.95" customHeight="1" x14ac:dyDescent="0.3">
      <c r="A2" s="359" t="s">
        <v>147</v>
      </c>
      <c r="B2" s="216" t="s">
        <v>291</v>
      </c>
      <c r="D2" s="228"/>
    </row>
    <row r="3" spans="1:6" ht="15.95" customHeight="1" x14ac:dyDescent="0.3">
      <c r="A3" s="361"/>
      <c r="B3" s="215" t="s">
        <v>292</v>
      </c>
      <c r="C3" s="224" t="s">
        <v>270</v>
      </c>
      <c r="D3" s="228" t="s">
        <v>293</v>
      </c>
    </row>
    <row r="4" spans="1:6" ht="15.95" customHeight="1" x14ac:dyDescent="0.3">
      <c r="A4" s="362" t="s">
        <v>317</v>
      </c>
      <c r="B4" s="213" t="s">
        <v>214</v>
      </c>
      <c r="C4" s="224" t="s">
        <v>270</v>
      </c>
      <c r="D4" s="230" t="s">
        <v>271</v>
      </c>
    </row>
    <row r="5" spans="1:6" ht="15.95" customHeight="1" x14ac:dyDescent="0.3">
      <c r="A5" s="363"/>
      <c r="B5" s="214" t="s">
        <v>261</v>
      </c>
      <c r="C5" s="224" t="s">
        <v>270</v>
      </c>
      <c r="D5" s="226" t="s">
        <v>272</v>
      </c>
      <c r="E5" s="212"/>
      <c r="F5" s="212"/>
    </row>
    <row r="6" spans="1:6" ht="15.95" customHeight="1" x14ac:dyDescent="0.3">
      <c r="A6" s="363"/>
      <c r="B6" s="214" t="s">
        <v>262</v>
      </c>
      <c r="C6" s="224" t="s">
        <v>270</v>
      </c>
      <c r="D6" s="229" t="s">
        <v>295</v>
      </c>
    </row>
    <row r="7" spans="1:6" ht="15.95" customHeight="1" x14ac:dyDescent="0.3">
      <c r="A7" s="363"/>
      <c r="B7" s="214" t="s">
        <v>263</v>
      </c>
      <c r="C7" s="224" t="s">
        <v>270</v>
      </c>
      <c r="D7" s="229" t="s">
        <v>331</v>
      </c>
    </row>
    <row r="8" spans="1:6" ht="15.95" customHeight="1" x14ac:dyDescent="0.3">
      <c r="A8" s="364"/>
      <c r="B8" s="215" t="s">
        <v>264</v>
      </c>
      <c r="C8" s="224" t="s">
        <v>270</v>
      </c>
      <c r="D8" s="231" t="s">
        <v>275</v>
      </c>
    </row>
    <row r="9" spans="1:6" s="186" customFormat="1" ht="15.95" customHeight="1" x14ac:dyDescent="0.3">
      <c r="A9" s="359" t="s">
        <v>147</v>
      </c>
      <c r="B9" s="216" t="s">
        <v>265</v>
      </c>
      <c r="C9" s="224" t="s">
        <v>270</v>
      </c>
      <c r="D9" s="229" t="s">
        <v>273</v>
      </c>
      <c r="E9" s="134"/>
      <c r="F9" s="134"/>
    </row>
    <row r="10" spans="1:6" s="127" customFormat="1" ht="15.95" customHeight="1" x14ac:dyDescent="0.3">
      <c r="A10" s="360"/>
      <c r="B10" s="214" t="s">
        <v>266</v>
      </c>
      <c r="C10" s="224" t="s">
        <v>270</v>
      </c>
      <c r="D10" s="226" t="s">
        <v>296</v>
      </c>
      <c r="E10" s="136"/>
      <c r="F10" s="136"/>
    </row>
    <row r="11" spans="1:6" s="127" customFormat="1" ht="15.95" customHeight="1" x14ac:dyDescent="0.3">
      <c r="A11" s="361"/>
      <c r="B11" s="215" t="s">
        <v>267</v>
      </c>
      <c r="C11" s="224" t="s">
        <v>270</v>
      </c>
      <c r="D11" s="227" t="s">
        <v>274</v>
      </c>
      <c r="E11" s="136"/>
      <c r="F11" s="136"/>
    </row>
    <row r="12" spans="1:6" s="130" customFormat="1" ht="15.95" customHeight="1" x14ac:dyDescent="0.3">
      <c r="A12" s="185"/>
      <c r="B12" s="131"/>
      <c r="C12" s="225"/>
      <c r="D12" s="223"/>
      <c r="E12" s="221"/>
      <c r="F12" s="221"/>
    </row>
    <row r="13" spans="1:6" s="130" customFormat="1" ht="15.95" customHeight="1" x14ac:dyDescent="0.3">
      <c r="A13" s="187" t="s">
        <v>333</v>
      </c>
      <c r="B13" s="187"/>
      <c r="C13" s="225"/>
      <c r="D13" s="256" t="s">
        <v>334</v>
      </c>
      <c r="E13" s="221"/>
      <c r="F13" s="221"/>
    </row>
    <row r="14" spans="1:6" s="130" customFormat="1" ht="15.95" customHeight="1" x14ac:dyDescent="0.3">
      <c r="A14" s="188" t="s">
        <v>256</v>
      </c>
      <c r="B14" s="219"/>
      <c r="C14" s="225"/>
      <c r="D14" s="64" t="s">
        <v>276</v>
      </c>
      <c r="E14" s="221"/>
      <c r="F14" s="221"/>
    </row>
    <row r="15" spans="1:6" s="130" customFormat="1" ht="15.95" customHeight="1" x14ac:dyDescent="0.3">
      <c r="A15" s="188" t="s">
        <v>257</v>
      </c>
      <c r="B15" s="219"/>
      <c r="C15" s="225"/>
      <c r="D15" s="60" t="s">
        <v>277</v>
      </c>
      <c r="E15" s="221"/>
      <c r="F15" s="221"/>
    </row>
    <row r="16" spans="1:6" s="130" customFormat="1" ht="15.95" customHeight="1" x14ac:dyDescent="0.3">
      <c r="A16" s="189" t="s">
        <v>258</v>
      </c>
      <c r="B16" s="219"/>
      <c r="C16" s="225"/>
      <c r="D16" s="60" t="s">
        <v>278</v>
      </c>
      <c r="E16" s="221"/>
      <c r="F16" s="221"/>
    </row>
    <row r="17" spans="1:6" ht="15.95" customHeight="1" x14ac:dyDescent="0.3">
      <c r="A17" s="189" t="s">
        <v>259</v>
      </c>
      <c r="B17" s="219"/>
      <c r="D17" s="60" t="s">
        <v>282</v>
      </c>
    </row>
    <row r="18" spans="1:6" ht="15.95" customHeight="1" x14ac:dyDescent="0.3">
      <c r="A18" s="190" t="s">
        <v>332</v>
      </c>
      <c r="B18" s="220"/>
      <c r="D18" s="60" t="s">
        <v>279</v>
      </c>
    </row>
    <row r="19" spans="1:6" ht="15.95" customHeight="1" x14ac:dyDescent="0.3">
      <c r="A19" s="185"/>
      <c r="B19" s="131"/>
      <c r="D19" s="60" t="s">
        <v>280</v>
      </c>
    </row>
    <row r="20" spans="1:6" ht="15.95" customHeight="1" x14ac:dyDescent="0.3">
      <c r="A20" s="191" t="s">
        <v>329</v>
      </c>
      <c r="B20" s="191"/>
      <c r="D20" s="60" t="s">
        <v>281</v>
      </c>
    </row>
    <row r="21" spans="1:6" s="130" customFormat="1" ht="15.95" customHeight="1" x14ac:dyDescent="0.3">
      <c r="A21" s="192" t="s">
        <v>285</v>
      </c>
      <c r="B21" s="217"/>
      <c r="C21" s="225"/>
      <c r="D21" s="60" t="s">
        <v>220</v>
      </c>
      <c r="E21" s="221"/>
      <c r="F21" s="221"/>
    </row>
    <row r="22" spans="1:6" s="130" customFormat="1" ht="15.95" customHeight="1" x14ac:dyDescent="0.3">
      <c r="A22" s="192" t="s">
        <v>286</v>
      </c>
      <c r="B22" s="217"/>
      <c r="C22" s="225"/>
      <c r="D22" s="226" t="s">
        <v>283</v>
      </c>
      <c r="E22" s="221"/>
      <c r="F22" s="221"/>
    </row>
    <row r="23" spans="1:6" ht="15.95" customHeight="1" x14ac:dyDescent="0.3">
      <c r="A23" s="192" t="s">
        <v>338</v>
      </c>
      <c r="B23" s="217"/>
      <c r="D23" s="60" t="s">
        <v>289</v>
      </c>
    </row>
    <row r="24" spans="1:6" ht="15.95" customHeight="1" x14ac:dyDescent="0.3">
      <c r="A24" s="193" t="s">
        <v>268</v>
      </c>
      <c r="B24" s="218"/>
      <c r="D24" s="227" t="s">
        <v>284</v>
      </c>
    </row>
    <row r="25" spans="1:6" ht="15.95" customHeight="1" x14ac:dyDescent="0.3">
      <c r="A25" s="185"/>
      <c r="B25" s="131"/>
    </row>
    <row r="26" spans="1:6" ht="15.95" customHeight="1" x14ac:dyDescent="0.3">
      <c r="A26" s="111"/>
      <c r="B26" s="131"/>
      <c r="D26" s="184"/>
    </row>
    <row r="27" spans="1:6" ht="15.95" customHeight="1" x14ac:dyDescent="0.3">
      <c r="A27" s="111"/>
      <c r="B27" s="131"/>
    </row>
    <row r="28" spans="1:6" ht="15.95" customHeight="1" x14ac:dyDescent="0.3">
      <c r="A28" s="111"/>
      <c r="B28" s="131"/>
    </row>
    <row r="29" spans="1:6" ht="15.95" customHeight="1" x14ac:dyDescent="0.3">
      <c r="A29" s="111"/>
      <c r="B29" s="131"/>
    </row>
    <row r="30" spans="1:6" ht="15.95" customHeight="1" x14ac:dyDescent="0.3">
      <c r="A30" s="111"/>
      <c r="B30" s="131"/>
    </row>
    <row r="31" spans="1:6" ht="15.95" customHeight="1" x14ac:dyDescent="0.3">
      <c r="A31" s="111"/>
      <c r="B31" s="131"/>
    </row>
    <row r="32" spans="1:6" ht="15.95" customHeight="1" x14ac:dyDescent="0.3">
      <c r="A32" s="111"/>
      <c r="B32" s="131"/>
      <c r="D32" s="184"/>
    </row>
    <row r="33" spans="1:4" ht="15.95" customHeight="1" x14ac:dyDescent="0.3">
      <c r="A33" s="111"/>
      <c r="B33" s="131"/>
      <c r="D33" s="184"/>
    </row>
    <row r="34" spans="1:4" ht="15.95" customHeight="1" x14ac:dyDescent="0.3">
      <c r="A34" s="185"/>
      <c r="B34" s="131"/>
      <c r="D34" s="184"/>
    </row>
    <row r="35" spans="1:4" ht="15.95" customHeight="1" x14ac:dyDescent="0.3">
      <c r="A35" s="185"/>
      <c r="B35" s="131"/>
      <c r="D35" s="184"/>
    </row>
    <row r="36" spans="1:4" ht="15.95" customHeight="1" x14ac:dyDescent="0.3">
      <c r="A36" s="185"/>
      <c r="B36" s="131"/>
      <c r="D36" s="184"/>
    </row>
    <row r="37" spans="1:4" ht="15.95" customHeight="1" x14ac:dyDescent="0.3">
      <c r="D37" s="184"/>
    </row>
    <row r="38" spans="1:4" ht="15.95" customHeight="1" x14ac:dyDescent="0.3">
      <c r="D38" s="184"/>
    </row>
    <row r="39" spans="1:4" ht="15.95" customHeight="1" x14ac:dyDescent="0.3">
      <c r="D39" s="184"/>
    </row>
    <row r="40" spans="1:4" ht="15.95" customHeight="1" x14ac:dyDescent="0.3">
      <c r="D40" s="184"/>
    </row>
    <row r="41" spans="1:4" ht="15.95" customHeight="1" x14ac:dyDescent="0.3">
      <c r="D41" s="184"/>
    </row>
    <row r="42" spans="1:4" ht="15.95" customHeight="1" x14ac:dyDescent="0.3">
      <c r="D42" s="184"/>
    </row>
  </sheetData>
  <sheetProtection password="CF7A" sheet="1" objects="1" scenarios="1"/>
  <mergeCells count="3">
    <mergeCell ref="A9:A11"/>
    <mergeCell ref="A4:A8"/>
    <mergeCell ref="A2:A3"/>
  </mergeCells>
  <phoneticPr fontId="20" type="noConversion"/>
  <printOptions horizontalCentered="1"/>
  <pageMargins left="0.39370078740157483" right="0.39370078740157483" top="0.78740157480314965" bottom="0.78740157480314965" header="0" footer="0"/>
  <pageSetup paperSize="9" fitToHeight="2" orientation="landscape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5">
    <tabColor rgb="FFFFFF00"/>
  </sheetPr>
  <dimension ref="A1:L23"/>
  <sheetViews>
    <sheetView showGridLines="0" workbookViewId="0">
      <selection sqref="A1:J2"/>
    </sheetView>
  </sheetViews>
  <sheetFormatPr defaultColWidth="9.625" defaultRowHeight="15.95" customHeight="1" x14ac:dyDescent="0.3"/>
  <cols>
    <col min="1" max="6" width="9.625" style="137"/>
    <col min="7" max="9" width="9.625" style="145"/>
    <col min="10" max="10" width="9.625" style="148"/>
    <col min="11" max="16384" width="9.625" style="137"/>
  </cols>
  <sheetData>
    <row r="1" spans="1:12" ht="15.95" customHeight="1" x14ac:dyDescent="0.3">
      <c r="A1" s="371" t="s">
        <v>221</v>
      </c>
      <c r="B1" s="371"/>
      <c r="C1" s="371"/>
      <c r="D1" s="371"/>
      <c r="E1" s="371"/>
      <c r="F1" s="371"/>
      <c r="G1" s="371"/>
      <c r="H1" s="371"/>
      <c r="I1" s="371"/>
      <c r="J1" s="371"/>
    </row>
    <row r="2" spans="1:12" ht="15.95" customHeight="1" x14ac:dyDescent="0.3">
      <c r="A2" s="371"/>
      <c r="B2" s="371"/>
      <c r="C2" s="371"/>
      <c r="D2" s="371"/>
      <c r="E2" s="371"/>
      <c r="F2" s="371"/>
      <c r="G2" s="371"/>
      <c r="H2" s="371"/>
      <c r="I2" s="371"/>
      <c r="J2" s="371"/>
    </row>
    <row r="3" spans="1:12" ht="15.95" customHeight="1" x14ac:dyDescent="0.3">
      <c r="A3" s="138"/>
      <c r="B3" s="138"/>
      <c r="C3" s="138"/>
      <c r="D3" s="138"/>
      <c r="E3" s="138"/>
      <c r="F3" s="138"/>
      <c r="G3" s="139"/>
      <c r="H3" s="139"/>
      <c r="I3" s="139"/>
      <c r="J3" s="140"/>
    </row>
    <row r="4" spans="1:12" ht="15.95" customHeight="1" x14ac:dyDescent="0.3">
      <c r="A4" s="138"/>
      <c r="B4" s="138"/>
      <c r="C4" s="138"/>
      <c r="D4" s="138"/>
      <c r="E4" s="138"/>
      <c r="F4" s="138"/>
      <c r="G4" s="139"/>
      <c r="H4" s="139"/>
      <c r="I4" s="139"/>
      <c r="J4" s="140"/>
    </row>
    <row r="5" spans="1:12" ht="15.95" customHeight="1" x14ac:dyDescent="0.3">
      <c r="A5" s="365" t="s">
        <v>149</v>
      </c>
      <c r="B5" s="181" t="s">
        <v>150</v>
      </c>
      <c r="C5" s="182">
        <v>36587</v>
      </c>
      <c r="D5" s="372" t="s">
        <v>106</v>
      </c>
      <c r="E5" s="372" t="s">
        <v>106</v>
      </c>
      <c r="F5" s="372" t="s">
        <v>106</v>
      </c>
      <c r="G5" s="142" t="s">
        <v>151</v>
      </c>
      <c r="H5" s="142"/>
      <c r="I5" s="142"/>
      <c r="J5" s="142"/>
    </row>
    <row r="6" spans="1:12" ht="15.95" customHeight="1" x14ac:dyDescent="0.3">
      <c r="A6" s="365"/>
      <c r="B6" s="181" t="s">
        <v>152</v>
      </c>
      <c r="C6" s="182">
        <v>41333</v>
      </c>
      <c r="D6" s="372"/>
      <c r="E6" s="372"/>
      <c r="F6" s="372"/>
      <c r="G6" s="143" t="s">
        <v>153</v>
      </c>
      <c r="H6" s="142"/>
      <c r="I6" s="142"/>
      <c r="J6" s="142"/>
    </row>
    <row r="7" spans="1:12" ht="15.95" customHeight="1" x14ac:dyDescent="0.3">
      <c r="C7" s="144"/>
      <c r="F7" s="141"/>
      <c r="H7" s="143"/>
      <c r="I7" s="143"/>
      <c r="J7" s="143"/>
    </row>
    <row r="8" spans="1:12" ht="15.95" customHeight="1" x14ac:dyDescent="0.3">
      <c r="B8" s="146"/>
      <c r="C8" s="147" t="s">
        <v>154</v>
      </c>
      <c r="D8" s="147"/>
      <c r="F8" s="147"/>
      <c r="G8" s="146"/>
      <c r="J8" s="146"/>
    </row>
    <row r="9" spans="1:12" ht="15.95" customHeight="1" x14ac:dyDescent="0.3">
      <c r="B9" s="146"/>
      <c r="C9" s="147" t="s">
        <v>154</v>
      </c>
      <c r="D9" s="147"/>
      <c r="F9" s="147"/>
      <c r="G9" s="242"/>
      <c r="J9" s="242"/>
    </row>
    <row r="10" spans="1:12" ht="15.95" customHeight="1" x14ac:dyDescent="0.3">
      <c r="C10" s="147" t="s">
        <v>154</v>
      </c>
      <c r="F10" s="147"/>
      <c r="G10" s="242"/>
      <c r="J10" s="242"/>
    </row>
    <row r="11" spans="1:12" ht="15.95" customHeight="1" x14ac:dyDescent="0.3">
      <c r="E11" s="244" t="s">
        <v>155</v>
      </c>
      <c r="G11" s="241" t="s">
        <v>156</v>
      </c>
      <c r="H11" s="241" t="s">
        <v>138</v>
      </c>
      <c r="I11" s="241" t="s">
        <v>318</v>
      </c>
      <c r="J11" s="247" t="s">
        <v>319</v>
      </c>
      <c r="K11" s="249" t="s">
        <v>323</v>
      </c>
      <c r="L11" s="249" t="s">
        <v>324</v>
      </c>
    </row>
    <row r="12" spans="1:12" ht="15.95" customHeight="1" x14ac:dyDescent="0.3">
      <c r="A12" s="365" t="s">
        <v>148</v>
      </c>
      <c r="B12" s="181" t="s">
        <v>157</v>
      </c>
      <c r="C12" s="183">
        <f xml:space="preserve">
IF(OR(ISBLANK(C5),ISBLANK(C6),C5&gt;C6),"",
   YEAR(C6) - YEAR(C5) +
   IF(AND(MONTH(C5)=1, DAY(C5)=1, MONTH(C6)=12, DAY(C6)=31), 1, 0) -
   IF(C6&lt;DATE(YEAR(C6),MONTH(C5),DAY(C5))-1, 1, 0)
)</f>
        <v>12</v>
      </c>
      <c r="D12" s="149"/>
      <c r="E12" s="366">
        <v>0.8</v>
      </c>
      <c r="F12" s="149"/>
      <c r="G12" s="248" t="str">
        <f>C12&amp;"년 * "&amp;E12</f>
        <v>12년 * 0.8</v>
      </c>
      <c r="H12" s="251">
        <f>C12*E12</f>
        <v>9.6000000000000014</v>
      </c>
      <c r="I12" s="252">
        <f>(H12-TRUNC(H12))*12</f>
        <v>7.2000000000000171</v>
      </c>
      <c r="J12" s="253">
        <f>(I12-TRUNC(I12))*30</f>
        <v>6.0000000000005116</v>
      </c>
      <c r="K12" s="250" t="s">
        <v>320</v>
      </c>
      <c r="L12" s="250" t="s">
        <v>321</v>
      </c>
    </row>
    <row r="13" spans="1:12" ht="15.95" customHeight="1" x14ac:dyDescent="0.3">
      <c r="A13" s="365"/>
      <c r="B13" s="181" t="s">
        <v>158</v>
      </c>
      <c r="C13" s="183">
        <f xml:space="preserve">
IF(OR(ISBLANK(C5),ISBLANK(C6),C5&gt;C6),"",
   MOD(MONTH(C6) - MONTH(C5) +
      IF(AND(DAY(C5)=1, C6=EOMONTH(C6, 0)), 1, 0) +
      IF(C6&lt;DATE(YEAR(C6),MONTH(C5),DAY(C5))-1, 12, 0) -
      IF(DAY(C6)&lt;DAY(C5)-1, 1,  0) +
      IF(AND(C6=EOMONTH(C6,0), DAY(EOMONTH(C6,0))&lt;DAY(C5)-1), 1, 0),
   12)
)</f>
        <v>11</v>
      </c>
      <c r="D13" s="149" t="s">
        <v>159</v>
      </c>
      <c r="E13" s="366"/>
      <c r="F13" s="149" t="s">
        <v>159</v>
      </c>
      <c r="G13" s="248" t="str">
        <f>C13&amp;"월 * "&amp;E12</f>
        <v>11월 * 0.8</v>
      </c>
      <c r="H13" s="254" t="s">
        <v>326</v>
      </c>
      <c r="I13" s="251">
        <f>C13*E12</f>
        <v>8.8000000000000007</v>
      </c>
      <c r="J13" s="253">
        <f>(I13-TRUNC(I13))*30</f>
        <v>24.000000000000021</v>
      </c>
      <c r="K13" s="249" t="s">
        <v>325</v>
      </c>
      <c r="L13" s="250" t="s">
        <v>322</v>
      </c>
    </row>
    <row r="14" spans="1:12" ht="15.95" customHeight="1" x14ac:dyDescent="0.3">
      <c r="A14" s="365"/>
      <c r="B14" s="181" t="s">
        <v>160</v>
      </c>
      <c r="C14" s="183">
        <f xml:space="preserve">
IF(OR(ISBLANK(C5),ISBLANK(C6),C5&gt;C6),"",
   IF(OR(AND(DAY(C5)=1, C6=EOMONTH(C6,0)), DAY(C6)=DAY(C5)-1, AND(C6=EOMONTH(C6,0), DAY(EOMONTH(C6,0))&lt;DAY(C5)-1)), 0,
      DAY(C6) - IF(DAY(C5)-1&lt;DAY(C6), DAY(C5)-1, 0) +
      IF(AND(DAY(C6)&lt;DAY(C5)-1, DAY(C5)-1&lt;DAY(EOMONTH(C6,-1))), DAY(EOMONTH(C6,-1)) - (DAY(C5)-1), 0) -
      IF(OR(DAY(C5)+29=DAY(C6), AND(DAY(EOMONTH(C6,-1))=31, DAY(C5)-2=DAY(C6))), 1, 0)
   )
)</f>
        <v>27</v>
      </c>
      <c r="D14" s="149"/>
      <c r="E14" s="366"/>
      <c r="F14" s="149"/>
      <c r="G14" s="248" t="str">
        <f>C14&amp;"일 * "&amp;E12</f>
        <v>27일 * 0.8</v>
      </c>
      <c r="H14" s="254" t="s">
        <v>326</v>
      </c>
      <c r="I14" s="254" t="s">
        <v>326</v>
      </c>
      <c r="J14" s="251">
        <f>TRUNC(C14*E12)</f>
        <v>21</v>
      </c>
      <c r="K14" s="249" t="s">
        <v>325</v>
      </c>
      <c r="L14" s="250" t="s">
        <v>325</v>
      </c>
    </row>
    <row r="15" spans="1:12" ht="15.95" customHeight="1" x14ac:dyDescent="0.3">
      <c r="E15" s="150"/>
      <c r="G15" s="146"/>
      <c r="J15" s="146"/>
    </row>
    <row r="16" spans="1:12" ht="15.95" customHeight="1" x14ac:dyDescent="0.3">
      <c r="B16" s="151" t="s">
        <v>161</v>
      </c>
      <c r="G16" s="151"/>
      <c r="H16" s="147" t="s">
        <v>154</v>
      </c>
      <c r="I16" s="147" t="s">
        <v>154</v>
      </c>
      <c r="J16" s="147" t="s">
        <v>154</v>
      </c>
    </row>
    <row r="17" spans="1:10" ht="15.95" customHeight="1" x14ac:dyDescent="0.3">
      <c r="B17" s="151" t="s">
        <v>327</v>
      </c>
      <c r="G17" s="151"/>
      <c r="H17" s="147" t="s">
        <v>154</v>
      </c>
      <c r="I17" s="147" t="s">
        <v>154</v>
      </c>
      <c r="J17" s="147" t="s">
        <v>154</v>
      </c>
    </row>
    <row r="18" spans="1:10" ht="15.95" customHeight="1" x14ac:dyDescent="0.3">
      <c r="B18" s="152" t="s">
        <v>163</v>
      </c>
      <c r="G18" s="151"/>
      <c r="H18" s="147" t="s">
        <v>154</v>
      </c>
      <c r="I18" s="147" t="s">
        <v>154</v>
      </c>
      <c r="J18" s="147" t="s">
        <v>154</v>
      </c>
    </row>
    <row r="19" spans="1:10" ht="15.95" customHeight="1" x14ac:dyDescent="0.3">
      <c r="H19" s="245"/>
      <c r="I19" s="245"/>
      <c r="J19" s="246"/>
    </row>
    <row r="20" spans="1:10" ht="15.95" customHeight="1" x14ac:dyDescent="0.3">
      <c r="A20" s="367" t="s">
        <v>162</v>
      </c>
      <c r="B20" s="181" t="s">
        <v>138</v>
      </c>
      <c r="C20" s="183">
        <f xml:space="preserve">
H20 +
QUOTIENT(
  I20 +
  QUOTIENT(J20, 30),
  12
)</f>
        <v>10</v>
      </c>
      <c r="G20" s="369" t="s">
        <v>328</v>
      </c>
      <c r="H20" s="373">
        <f>TRUNC(H12)</f>
        <v>9</v>
      </c>
      <c r="I20" s="373">
        <f>TRUNC(I12) + TRUNC(I13)</f>
        <v>15</v>
      </c>
      <c r="J20" s="368">
        <f>SUM(J12,J13,J14)</f>
        <v>51.000000000000533</v>
      </c>
    </row>
    <row r="21" spans="1:10" ht="15.95" customHeight="1" x14ac:dyDescent="0.3">
      <c r="A21" s="365"/>
      <c r="B21" s="181" t="s">
        <v>139</v>
      </c>
      <c r="C21" s="183">
        <f xml:space="preserve">
MOD(
  I20 +
  QUOTIENT(J20, 30),
 12
)</f>
        <v>4</v>
      </c>
      <c r="D21" s="175" t="s">
        <v>106</v>
      </c>
      <c r="E21" s="146" t="s">
        <v>106</v>
      </c>
      <c r="F21" s="243" t="s">
        <v>106</v>
      </c>
      <c r="G21" s="369"/>
      <c r="H21" s="374"/>
      <c r="I21" s="374"/>
      <c r="J21" s="369"/>
    </row>
    <row r="22" spans="1:10" ht="15.95" customHeight="1" x14ac:dyDescent="0.3">
      <c r="A22" s="365"/>
      <c r="B22" s="181" t="s">
        <v>140</v>
      </c>
      <c r="C22" s="183">
        <f>MOD(J20,30)</f>
        <v>21.000000000000533</v>
      </c>
      <c r="G22" s="369"/>
      <c r="H22" s="375"/>
      <c r="I22" s="375"/>
      <c r="J22" s="370"/>
    </row>
    <row r="23" spans="1:10" ht="15.95" customHeight="1" x14ac:dyDescent="0.3">
      <c r="H23" s="259" t="s">
        <v>335</v>
      </c>
      <c r="I23" s="259" t="s">
        <v>336</v>
      </c>
      <c r="J23" s="247" t="s">
        <v>337</v>
      </c>
    </row>
  </sheetData>
  <sheetProtection password="CF7A" sheet="1" objects="1" scenarios="1"/>
  <mergeCells count="12">
    <mergeCell ref="A12:A14"/>
    <mergeCell ref="E12:E14"/>
    <mergeCell ref="A20:A22"/>
    <mergeCell ref="J20:J22"/>
    <mergeCell ref="A1:J2"/>
    <mergeCell ref="A5:A6"/>
    <mergeCell ref="D5:D6"/>
    <mergeCell ref="E5:E6"/>
    <mergeCell ref="F5:F6"/>
    <mergeCell ref="H20:H22"/>
    <mergeCell ref="I20:I22"/>
    <mergeCell ref="G20:G22"/>
  </mergeCells>
  <phoneticPr fontId="20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6">
    <tabColor rgb="FFFFFF00"/>
  </sheetPr>
  <dimension ref="A1:K27"/>
  <sheetViews>
    <sheetView showGridLines="0" zoomScaleNormal="100" workbookViewId="0">
      <selection sqref="A1:H2"/>
    </sheetView>
  </sheetViews>
  <sheetFormatPr defaultColWidth="9.625" defaultRowHeight="15.95" customHeight="1" x14ac:dyDescent="0.3"/>
  <cols>
    <col min="1" max="5" width="9.625" style="154"/>
    <col min="6" max="6" width="9.625" style="161"/>
    <col min="7" max="8" width="9.625" style="153"/>
    <col min="9" max="9" width="9.625" style="154"/>
    <col min="10" max="10" width="17.375" style="154" bestFit="1" customWidth="1"/>
    <col min="11" max="16384" width="9.625" style="154"/>
  </cols>
  <sheetData>
    <row r="1" spans="1:11" ht="15.95" customHeight="1" x14ac:dyDescent="0.3">
      <c r="A1" s="376" t="s">
        <v>164</v>
      </c>
      <c r="B1" s="377"/>
      <c r="C1" s="377"/>
      <c r="D1" s="377"/>
      <c r="E1" s="377"/>
      <c r="F1" s="377"/>
      <c r="G1" s="377"/>
      <c r="H1" s="377"/>
      <c r="J1" s="382" t="s">
        <v>165</v>
      </c>
      <c r="K1" s="383"/>
    </row>
    <row r="2" spans="1:11" ht="15.95" customHeight="1" x14ac:dyDescent="0.3">
      <c r="A2" s="376"/>
      <c r="B2" s="377"/>
      <c r="C2" s="377"/>
      <c r="D2" s="377"/>
      <c r="E2" s="377"/>
      <c r="F2" s="377"/>
      <c r="G2" s="377"/>
      <c r="H2" s="377"/>
      <c r="J2" s="384"/>
      <c r="K2" s="385"/>
    </row>
    <row r="3" spans="1:11" ht="15.95" customHeight="1" x14ac:dyDescent="0.3">
      <c r="A3" s="155"/>
      <c r="B3" s="155"/>
      <c r="C3" s="155"/>
      <c r="D3" s="155"/>
      <c r="E3" s="155"/>
      <c r="F3" s="199"/>
      <c r="J3" s="378" t="s">
        <v>166</v>
      </c>
      <c r="K3" s="379"/>
    </row>
    <row r="4" spans="1:11" ht="15.95" customHeight="1" x14ac:dyDescent="0.3">
      <c r="A4" s="157" t="s">
        <v>173</v>
      </c>
      <c r="B4" s="157"/>
      <c r="C4" s="157"/>
      <c r="D4" s="157"/>
      <c r="E4" s="157"/>
      <c r="J4" s="378" t="s">
        <v>167</v>
      </c>
      <c r="K4" s="379"/>
    </row>
    <row r="5" spans="1:11" ht="15.95" customHeight="1" x14ac:dyDescent="0.3">
      <c r="A5" s="154" t="s">
        <v>174</v>
      </c>
      <c r="G5" s="154"/>
      <c r="H5" s="154"/>
      <c r="J5" s="378" t="s">
        <v>168</v>
      </c>
      <c r="K5" s="379"/>
    </row>
    <row r="6" spans="1:11" ht="15.95" customHeight="1" x14ac:dyDescent="0.3">
      <c r="A6" s="154" t="s">
        <v>177</v>
      </c>
      <c r="F6" s="239">
        <f>3*22/44</f>
        <v>1.5</v>
      </c>
      <c r="G6" s="162"/>
      <c r="J6" s="378" t="s">
        <v>169</v>
      </c>
      <c r="K6" s="379"/>
    </row>
    <row r="7" spans="1:11" ht="15.95" customHeight="1" x14ac:dyDescent="0.3">
      <c r="A7" s="154" t="s">
        <v>180</v>
      </c>
      <c r="F7" s="239">
        <v>10</v>
      </c>
      <c r="J7" s="378" t="s">
        <v>170</v>
      </c>
      <c r="K7" s="379"/>
    </row>
    <row r="8" spans="1:11" ht="15.95" customHeight="1" x14ac:dyDescent="0.3">
      <c r="A8" s="154" t="s">
        <v>183</v>
      </c>
      <c r="J8" s="378" t="s">
        <v>171</v>
      </c>
      <c r="K8" s="379"/>
    </row>
    <row r="9" spans="1:11" ht="15.95" customHeight="1" x14ac:dyDescent="0.3">
      <c r="A9" s="159" t="s">
        <v>225</v>
      </c>
      <c r="B9" s="159"/>
      <c r="C9" s="159"/>
      <c r="D9" s="159"/>
      <c r="E9" s="159"/>
      <c r="G9" s="160"/>
      <c r="H9" s="160"/>
      <c r="J9" s="380" t="s">
        <v>172</v>
      </c>
      <c r="K9" s="381"/>
    </row>
    <row r="11" spans="1:11" ht="15.95" customHeight="1" x14ac:dyDescent="0.3">
      <c r="A11" s="157" t="s">
        <v>186</v>
      </c>
      <c r="B11" s="157"/>
      <c r="C11" s="157"/>
      <c r="D11" s="157"/>
      <c r="E11" s="157"/>
      <c r="G11" s="154"/>
      <c r="H11" s="154"/>
      <c r="J11" s="164" t="s">
        <v>215</v>
      </c>
      <c r="K11" s="99" t="s">
        <v>216</v>
      </c>
    </row>
    <row r="12" spans="1:11" ht="15.95" customHeight="1" x14ac:dyDescent="0.3">
      <c r="A12" s="154" t="s">
        <v>187</v>
      </c>
      <c r="G12" s="154"/>
      <c r="H12" s="154"/>
      <c r="J12" s="197" t="s">
        <v>175</v>
      </c>
      <c r="K12" s="198" t="s">
        <v>176</v>
      </c>
    </row>
    <row r="13" spans="1:11" ht="15.95" customHeight="1" x14ac:dyDescent="0.3">
      <c r="A13" s="154" t="s">
        <v>188</v>
      </c>
      <c r="F13" s="239">
        <f>3*22/43</f>
        <v>1.5348837209302326</v>
      </c>
      <c r="G13" s="162"/>
      <c r="J13" s="197" t="s">
        <v>178</v>
      </c>
      <c r="K13" s="198" t="s">
        <v>179</v>
      </c>
    </row>
    <row r="14" spans="1:11" ht="15.95" customHeight="1" x14ac:dyDescent="0.3">
      <c r="A14" s="154" t="s">
        <v>189</v>
      </c>
      <c r="F14" s="239">
        <f>16*22/43</f>
        <v>8.1860465116279073</v>
      </c>
      <c r="G14" s="162" t="s">
        <v>307</v>
      </c>
      <c r="J14" s="197" t="s">
        <v>181</v>
      </c>
      <c r="K14" s="198" t="s">
        <v>182</v>
      </c>
    </row>
    <row r="15" spans="1:11" ht="15.95" customHeight="1" x14ac:dyDescent="0.3">
      <c r="A15" s="154" t="s">
        <v>190</v>
      </c>
      <c r="J15" s="197" t="s">
        <v>184</v>
      </c>
      <c r="K15" s="198" t="s">
        <v>185</v>
      </c>
    </row>
    <row r="16" spans="1:11" ht="15.95" customHeight="1" x14ac:dyDescent="0.3">
      <c r="A16" s="159" t="s">
        <v>226</v>
      </c>
      <c r="B16" s="159"/>
      <c r="C16" s="159"/>
      <c r="D16" s="159"/>
      <c r="E16" s="159"/>
      <c r="G16" s="160"/>
      <c r="H16" s="160"/>
    </row>
    <row r="18" spans="1:8" ht="15.95" customHeight="1" x14ac:dyDescent="0.3">
      <c r="A18" s="157" t="s">
        <v>191</v>
      </c>
      <c r="B18" s="157"/>
      <c r="C18" s="157"/>
      <c r="D18" s="157"/>
      <c r="E18" s="157"/>
      <c r="G18" s="154"/>
      <c r="H18" s="154"/>
    </row>
    <row r="19" spans="1:8" ht="15.95" customHeight="1" x14ac:dyDescent="0.3">
      <c r="A19" s="158" t="s">
        <v>192</v>
      </c>
      <c r="B19" s="158"/>
      <c r="C19" s="158"/>
      <c r="D19" s="158"/>
      <c r="E19" s="158"/>
      <c r="G19" s="158"/>
      <c r="H19" s="158"/>
    </row>
    <row r="20" spans="1:8" ht="15.95" customHeight="1" x14ac:dyDescent="0.3">
      <c r="A20" s="158" t="s">
        <v>224</v>
      </c>
      <c r="B20" s="158"/>
      <c r="C20" s="158"/>
      <c r="D20" s="158"/>
      <c r="E20" s="158"/>
      <c r="G20" s="158"/>
      <c r="H20" s="158"/>
    </row>
    <row r="21" spans="1:8" ht="15.95" customHeight="1" x14ac:dyDescent="0.3">
      <c r="A21" s="154" t="s">
        <v>193</v>
      </c>
      <c r="G21" s="154"/>
      <c r="H21" s="154"/>
    </row>
    <row r="22" spans="1:8" ht="15.95" customHeight="1" x14ac:dyDescent="0.3">
      <c r="A22" s="154" t="s">
        <v>194</v>
      </c>
      <c r="F22" s="239">
        <f>4*22/42</f>
        <v>2.0952380952380953</v>
      </c>
      <c r="G22" s="162" t="s">
        <v>297</v>
      </c>
      <c r="H22" s="162"/>
    </row>
    <row r="23" spans="1:8" ht="15.95" customHeight="1" x14ac:dyDescent="0.3">
      <c r="A23" s="154" t="s">
        <v>195</v>
      </c>
      <c r="F23" s="239">
        <f>11*22/42</f>
        <v>5.7619047619047619</v>
      </c>
      <c r="G23" s="162" t="s">
        <v>308</v>
      </c>
      <c r="H23" s="162"/>
    </row>
    <row r="24" spans="1:8" ht="15.95" customHeight="1" x14ac:dyDescent="0.3">
      <c r="A24" s="154" t="s">
        <v>196</v>
      </c>
    </row>
    <row r="25" spans="1:8" ht="15.95" customHeight="1" x14ac:dyDescent="0.3">
      <c r="A25" s="159" t="s">
        <v>227</v>
      </c>
      <c r="B25" s="159"/>
      <c r="C25" s="159"/>
      <c r="D25" s="159"/>
      <c r="E25" s="159"/>
      <c r="G25" s="160"/>
      <c r="H25" s="160"/>
    </row>
    <row r="26" spans="1:8" s="158" customFormat="1" ht="15.95" customHeight="1" x14ac:dyDescent="0.3">
      <c r="A26" s="154"/>
      <c r="B26" s="154"/>
      <c r="C26" s="154"/>
      <c r="D26" s="154"/>
      <c r="E26" s="154"/>
      <c r="F26" s="161"/>
      <c r="G26" s="153"/>
      <c r="H26" s="153"/>
    </row>
    <row r="27" spans="1:8" s="158" customFormat="1" ht="15.95" customHeight="1" x14ac:dyDescent="0.3">
      <c r="F27" s="180"/>
    </row>
  </sheetData>
  <sheetProtection password="CF7A" sheet="1" objects="1" scenarios="1"/>
  <mergeCells count="9">
    <mergeCell ref="A1:H2"/>
    <mergeCell ref="J7:K7"/>
    <mergeCell ref="J8:K8"/>
    <mergeCell ref="J9:K9"/>
    <mergeCell ref="J1:K2"/>
    <mergeCell ref="J3:K3"/>
    <mergeCell ref="J4:K4"/>
    <mergeCell ref="J5:K5"/>
    <mergeCell ref="J6:K6"/>
  </mergeCells>
  <phoneticPr fontId="20" type="noConversion"/>
  <pageMargins left="0.7" right="0.7" top="0.75" bottom="0.75" header="0.3" footer="0.3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7">
    <tabColor rgb="FFFFFF00"/>
  </sheetPr>
  <dimension ref="A1:K31"/>
  <sheetViews>
    <sheetView showGridLines="0" tabSelected="1" zoomScaleNormal="100" workbookViewId="0">
      <selection activeCell="K25" sqref="K25"/>
    </sheetView>
  </sheetViews>
  <sheetFormatPr defaultColWidth="9.625" defaultRowHeight="15.95" customHeight="1" x14ac:dyDescent="0.3"/>
  <cols>
    <col min="1" max="9" width="9.625" style="156"/>
    <col min="10" max="10" width="17.375" style="156" bestFit="1" customWidth="1"/>
    <col min="11" max="11" width="9.625" style="156"/>
    <col min="12" max="16384" width="9.625" style="201"/>
  </cols>
  <sheetData>
    <row r="1" spans="1:11" ht="15.95" customHeight="1" x14ac:dyDescent="0.3">
      <c r="A1" s="390" t="s">
        <v>197</v>
      </c>
      <c r="B1" s="390"/>
      <c r="C1" s="390"/>
      <c r="D1" s="390"/>
      <c r="E1" s="390"/>
      <c r="F1" s="390"/>
      <c r="G1" s="390"/>
      <c r="H1" s="390"/>
      <c r="I1" s="200"/>
      <c r="J1" s="391" t="s">
        <v>165</v>
      </c>
      <c r="K1" s="392"/>
    </row>
    <row r="2" spans="1:11" ht="15.95" customHeight="1" x14ac:dyDescent="0.3">
      <c r="A2" s="390"/>
      <c r="B2" s="390"/>
      <c r="C2" s="390"/>
      <c r="D2" s="390"/>
      <c r="E2" s="390"/>
      <c r="F2" s="390"/>
      <c r="G2" s="390"/>
      <c r="H2" s="390"/>
      <c r="I2" s="200"/>
      <c r="J2" s="393"/>
      <c r="K2" s="394"/>
    </row>
    <row r="3" spans="1:11" ht="15.95" customHeight="1" x14ac:dyDescent="0.3">
      <c r="I3" s="200"/>
      <c r="J3" s="386" t="s">
        <v>166</v>
      </c>
      <c r="K3" s="387"/>
    </row>
    <row r="4" spans="1:11" ht="15.95" customHeight="1" x14ac:dyDescent="0.3">
      <c r="A4" s="202" t="s">
        <v>198</v>
      </c>
      <c r="B4" s="203"/>
      <c r="C4" s="203"/>
      <c r="D4" s="203"/>
      <c r="E4" s="203"/>
      <c r="F4" s="204"/>
      <c r="G4" s="204"/>
      <c r="H4" s="204"/>
      <c r="I4" s="200"/>
      <c r="J4" s="386" t="s">
        <v>167</v>
      </c>
      <c r="K4" s="387"/>
    </row>
    <row r="5" spans="1:11" ht="15.95" customHeight="1" x14ac:dyDescent="0.3">
      <c r="A5" s="205" t="s">
        <v>199</v>
      </c>
      <c r="B5" s="203"/>
      <c r="C5" s="203"/>
      <c r="D5" s="203"/>
      <c r="E5" s="203"/>
      <c r="F5" s="204"/>
      <c r="G5" s="204"/>
      <c r="H5" s="204"/>
      <c r="I5" s="200"/>
      <c r="J5" s="386" t="s">
        <v>168</v>
      </c>
      <c r="K5" s="387"/>
    </row>
    <row r="6" spans="1:11" ht="15.95" customHeight="1" x14ac:dyDescent="0.3">
      <c r="A6" s="205" t="s">
        <v>200</v>
      </c>
      <c r="B6" s="203"/>
      <c r="C6" s="203"/>
      <c r="D6" s="203"/>
      <c r="E6" s="203"/>
      <c r="F6" s="204"/>
      <c r="G6" s="204"/>
      <c r="H6" s="204"/>
      <c r="I6" s="200"/>
      <c r="J6" s="386" t="s">
        <v>169</v>
      </c>
      <c r="K6" s="387"/>
    </row>
    <row r="7" spans="1:11" ht="15.95" customHeight="1" x14ac:dyDescent="0.3">
      <c r="A7" s="205" t="s">
        <v>201</v>
      </c>
      <c r="B7" s="203"/>
      <c r="C7" s="203"/>
      <c r="D7" s="203"/>
      <c r="E7" s="203"/>
      <c r="F7" s="240">
        <f>120/78</f>
        <v>1.5384615384615385</v>
      </c>
      <c r="G7" s="207" t="s">
        <v>299</v>
      </c>
      <c r="I7" s="200"/>
      <c r="J7" s="386" t="s">
        <v>170</v>
      </c>
      <c r="K7" s="387"/>
    </row>
    <row r="8" spans="1:11" ht="15.95" customHeight="1" x14ac:dyDescent="0.3">
      <c r="A8" s="205" t="s">
        <v>202</v>
      </c>
      <c r="B8" s="203"/>
      <c r="C8" s="203"/>
      <c r="D8" s="203"/>
      <c r="E8" s="203"/>
      <c r="F8" s="237"/>
      <c r="G8" s="207"/>
      <c r="I8" s="200"/>
      <c r="J8" s="386" t="s">
        <v>171</v>
      </c>
      <c r="K8" s="387"/>
    </row>
    <row r="9" spans="1:11" ht="15.95" customHeight="1" x14ac:dyDescent="0.3">
      <c r="A9" s="205" t="s">
        <v>255</v>
      </c>
      <c r="B9" s="203"/>
      <c r="C9" s="203"/>
      <c r="D9" s="203"/>
      <c r="E9" s="203"/>
      <c r="F9" s="240">
        <f>1.53*7</f>
        <v>10.71</v>
      </c>
      <c r="G9" s="207" t="s">
        <v>306</v>
      </c>
      <c r="I9" s="200"/>
      <c r="J9" s="388" t="s">
        <v>172</v>
      </c>
      <c r="K9" s="389"/>
    </row>
    <row r="10" spans="1:11" ht="15.95" customHeight="1" x14ac:dyDescent="0.3">
      <c r="A10" s="205" t="s">
        <v>203</v>
      </c>
      <c r="B10" s="203"/>
      <c r="C10" s="203"/>
      <c r="D10" s="203"/>
      <c r="E10" s="203"/>
      <c r="F10" s="237"/>
      <c r="G10" s="207"/>
      <c r="I10" s="200"/>
    </row>
    <row r="11" spans="1:11" ht="15.95" customHeight="1" x14ac:dyDescent="0.3">
      <c r="A11" s="205" t="s">
        <v>204</v>
      </c>
      <c r="B11" s="203"/>
      <c r="C11" s="203"/>
      <c r="D11" s="203"/>
      <c r="E11" s="203"/>
      <c r="F11" s="240">
        <f>2*10/44</f>
        <v>0.45454545454545453</v>
      </c>
      <c r="G11" s="206" t="s">
        <v>298</v>
      </c>
      <c r="I11" s="204"/>
      <c r="J11" s="164" t="s">
        <v>215</v>
      </c>
      <c r="K11" s="99" t="s">
        <v>216</v>
      </c>
    </row>
    <row r="12" spans="1:11" ht="15.95" customHeight="1" x14ac:dyDescent="0.3">
      <c r="A12" s="205" t="s">
        <v>205</v>
      </c>
      <c r="B12" s="203"/>
      <c r="C12" s="203"/>
      <c r="D12" s="203"/>
      <c r="E12" s="203"/>
      <c r="F12" s="240">
        <f>18*10/44</f>
        <v>4.0909090909090908</v>
      </c>
      <c r="G12" s="206" t="s">
        <v>307</v>
      </c>
      <c r="I12" s="204"/>
      <c r="J12" s="197" t="s">
        <v>175</v>
      </c>
      <c r="K12" s="198" t="s">
        <v>176</v>
      </c>
    </row>
    <row r="13" spans="1:11" ht="15.95" customHeight="1" x14ac:dyDescent="0.3">
      <c r="A13" s="205" t="s">
        <v>206</v>
      </c>
      <c r="B13" s="203"/>
      <c r="C13" s="203"/>
      <c r="D13" s="203"/>
      <c r="E13" s="203"/>
      <c r="F13" s="238"/>
      <c r="G13" s="206"/>
      <c r="H13" s="208"/>
      <c r="I13" s="204"/>
      <c r="J13" s="197" t="s">
        <v>178</v>
      </c>
      <c r="K13" s="198" t="s">
        <v>179</v>
      </c>
    </row>
    <row r="14" spans="1:11" ht="15.95" customHeight="1" x14ac:dyDescent="0.3">
      <c r="A14" s="209" t="s">
        <v>229</v>
      </c>
      <c r="B14" s="203"/>
      <c r="C14" s="203"/>
      <c r="D14" s="203"/>
      <c r="E14" s="203"/>
      <c r="F14" s="238"/>
      <c r="G14" s="204"/>
      <c r="H14" s="210"/>
      <c r="I14" s="204"/>
      <c r="J14" s="197" t="s">
        <v>181</v>
      </c>
      <c r="K14" s="198" t="s">
        <v>182</v>
      </c>
    </row>
    <row r="15" spans="1:11" ht="15.95" customHeight="1" x14ac:dyDescent="0.3">
      <c r="A15" s="205"/>
      <c r="B15" s="203"/>
      <c r="C15" s="203"/>
      <c r="D15" s="203"/>
      <c r="E15" s="203"/>
      <c r="F15" s="238"/>
      <c r="G15" s="204"/>
      <c r="H15" s="210"/>
      <c r="I15" s="204"/>
      <c r="J15" s="197" t="s">
        <v>184</v>
      </c>
      <c r="K15" s="198" t="s">
        <v>185</v>
      </c>
    </row>
    <row r="16" spans="1:11" ht="15.95" customHeight="1" x14ac:dyDescent="0.3">
      <c r="A16" s="202" t="s">
        <v>207</v>
      </c>
      <c r="B16" s="203"/>
      <c r="C16" s="203"/>
      <c r="D16" s="203"/>
      <c r="E16" s="203"/>
      <c r="F16" s="238"/>
      <c r="G16" s="204"/>
      <c r="H16" s="210"/>
      <c r="I16" s="204"/>
    </row>
    <row r="17" spans="1:11" ht="15.95" customHeight="1" x14ac:dyDescent="0.3">
      <c r="A17" s="205" t="s">
        <v>222</v>
      </c>
      <c r="B17" s="203"/>
      <c r="C17" s="203"/>
      <c r="D17" s="203"/>
      <c r="E17" s="203"/>
      <c r="F17" s="238"/>
      <c r="G17" s="204"/>
      <c r="H17" s="210"/>
      <c r="I17" s="204"/>
    </row>
    <row r="18" spans="1:11" ht="15.95" customHeight="1" x14ac:dyDescent="0.3">
      <c r="A18" s="205" t="s">
        <v>223</v>
      </c>
      <c r="B18" s="203"/>
      <c r="C18" s="203"/>
      <c r="D18" s="203"/>
      <c r="E18" s="203"/>
      <c r="F18" s="238"/>
      <c r="G18" s="204"/>
      <c r="H18" s="210"/>
      <c r="I18" s="204"/>
    </row>
    <row r="19" spans="1:11" ht="15.95" customHeight="1" x14ac:dyDescent="0.3">
      <c r="A19" s="205" t="s">
        <v>208</v>
      </c>
      <c r="B19" s="203"/>
      <c r="C19" s="203"/>
      <c r="D19" s="203"/>
      <c r="E19" s="203"/>
      <c r="F19" s="238"/>
      <c r="G19" s="204"/>
      <c r="H19" s="210"/>
      <c r="I19" s="204"/>
    </row>
    <row r="20" spans="1:11" ht="15.95" customHeight="1" x14ac:dyDescent="0.3">
      <c r="A20" s="205" t="s">
        <v>209</v>
      </c>
      <c r="B20" s="203"/>
      <c r="C20" s="203"/>
      <c r="D20" s="203"/>
      <c r="E20" s="203"/>
      <c r="F20" s="240">
        <f>54/44*6</f>
        <v>7.3636363636363633</v>
      </c>
      <c r="G20" s="206" t="s">
        <v>308</v>
      </c>
      <c r="I20" s="204"/>
    </row>
    <row r="21" spans="1:11" ht="15.95" customHeight="1" x14ac:dyDescent="0.3">
      <c r="A21" s="205" t="s">
        <v>210</v>
      </c>
      <c r="B21" s="203"/>
      <c r="C21" s="203"/>
      <c r="D21" s="203"/>
      <c r="E21" s="203"/>
      <c r="F21" s="204"/>
      <c r="G21" s="204"/>
      <c r="H21" s="204"/>
      <c r="I21" s="204"/>
    </row>
    <row r="22" spans="1:11" ht="15.95" customHeight="1" x14ac:dyDescent="0.3">
      <c r="A22" s="209" t="s">
        <v>228</v>
      </c>
      <c r="B22" s="203"/>
      <c r="C22" s="203"/>
      <c r="D22" s="203"/>
      <c r="E22" s="203"/>
      <c r="F22" s="204"/>
      <c r="G22" s="204"/>
      <c r="H22" s="204"/>
      <c r="I22" s="204"/>
    </row>
    <row r="23" spans="1:11" ht="15.95" customHeight="1" x14ac:dyDescent="0.3">
      <c r="A23" s="205"/>
      <c r="B23" s="203"/>
      <c r="C23" s="203"/>
      <c r="D23" s="203"/>
      <c r="E23" s="203"/>
      <c r="F23" s="204"/>
      <c r="G23" s="204"/>
      <c r="H23" s="204"/>
      <c r="I23" s="204"/>
    </row>
    <row r="24" spans="1:11" ht="15.95" customHeight="1" x14ac:dyDescent="0.3">
      <c r="I24" s="204"/>
    </row>
    <row r="25" spans="1:11" ht="15.95" customHeight="1" x14ac:dyDescent="0.3">
      <c r="I25" s="204"/>
    </row>
    <row r="26" spans="1:11" ht="15.95" customHeight="1" x14ac:dyDescent="0.3">
      <c r="I26" s="204"/>
      <c r="J26" s="211"/>
      <c r="K26" s="211"/>
    </row>
    <row r="27" spans="1:11" ht="15.95" customHeight="1" x14ac:dyDescent="0.3">
      <c r="I27" s="204"/>
      <c r="J27" s="211"/>
      <c r="K27" s="211"/>
    </row>
    <row r="28" spans="1:11" ht="15.95" customHeight="1" x14ac:dyDescent="0.3">
      <c r="I28" s="204"/>
    </row>
    <row r="29" spans="1:11" ht="15.95" customHeight="1" x14ac:dyDescent="0.3">
      <c r="I29" s="204"/>
    </row>
    <row r="30" spans="1:11" ht="15.95" customHeight="1" x14ac:dyDescent="0.3">
      <c r="I30" s="204"/>
    </row>
    <row r="31" spans="1:11" ht="15.95" customHeight="1" x14ac:dyDescent="0.3">
      <c r="A31" s="205"/>
      <c r="B31" s="203"/>
      <c r="C31" s="203"/>
      <c r="D31" s="203"/>
      <c r="E31" s="203"/>
      <c r="F31" s="204"/>
      <c r="G31" s="204"/>
      <c r="H31" s="204"/>
      <c r="I31" s="204"/>
    </row>
  </sheetData>
  <sheetProtection password="CF7A" sheet="1" objects="1" scenarios="1"/>
  <mergeCells count="9">
    <mergeCell ref="J7:K7"/>
    <mergeCell ref="J8:K8"/>
    <mergeCell ref="J9:K9"/>
    <mergeCell ref="A1:H2"/>
    <mergeCell ref="J1:K2"/>
    <mergeCell ref="J3:K3"/>
    <mergeCell ref="J4:K4"/>
    <mergeCell ref="J5:K5"/>
    <mergeCell ref="J6:K6"/>
  </mergeCells>
  <phoneticPr fontId="20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22</vt:i4>
      </vt:variant>
    </vt:vector>
  </HeadingPairs>
  <TitlesOfParts>
    <vt:vector size="29" baseType="lpstr">
      <vt:lpstr>획정원리</vt:lpstr>
      <vt:lpstr>견본</vt:lpstr>
      <vt:lpstr>호봉획정표</vt:lpstr>
      <vt:lpstr>경력기간계산</vt:lpstr>
      <vt:lpstr>년월일환산</vt:lpstr>
      <vt:lpstr>주시간환산</vt:lpstr>
      <vt:lpstr>총시간환산</vt:lpstr>
      <vt:lpstr>견본!Print_Area</vt:lpstr>
      <vt:lpstr>경력기간계산!Print_Area</vt:lpstr>
      <vt:lpstr>호봉획정표!Print_Area</vt:lpstr>
      <vt:lpstr>획정원리!Print_Area</vt:lpstr>
      <vt:lpstr>가산</vt:lpstr>
      <vt:lpstr>가산참조</vt:lpstr>
      <vt:lpstr>견본!근년</vt:lpstr>
      <vt:lpstr>근년</vt:lpstr>
      <vt:lpstr>견본!근월</vt:lpstr>
      <vt:lpstr>근월</vt:lpstr>
      <vt:lpstr>견본!근일</vt:lpstr>
      <vt:lpstr>근일</vt:lpstr>
      <vt:lpstr>기산</vt:lpstr>
      <vt:lpstr>기산참조</vt:lpstr>
      <vt:lpstr>학령</vt:lpstr>
      <vt:lpstr>학령참조</vt:lpstr>
      <vt:lpstr>견본!환년</vt:lpstr>
      <vt:lpstr>환년</vt:lpstr>
      <vt:lpstr>견본!환월</vt:lpstr>
      <vt:lpstr>환월</vt:lpstr>
      <vt:lpstr>견본!환일</vt:lpstr>
      <vt:lpstr>환일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하재태</dc:creator>
  <cp:lastModifiedBy>user</cp:lastModifiedBy>
  <cp:lastPrinted>2019-03-04T07:40:30Z</cp:lastPrinted>
  <dcterms:created xsi:type="dcterms:W3CDTF">2016-09-16T13:31:41Z</dcterms:created>
  <dcterms:modified xsi:type="dcterms:W3CDTF">2020-09-08T05:15:09Z</dcterms:modified>
</cp:coreProperties>
</file>